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545" windowHeight="4380" firstSheet="5" activeTab="8"/>
  </bookViews>
  <sheets>
    <sheet name="Multi-Year Comparison" sheetId="1" r:id="rId1"/>
    <sheet name="FY 2010-2011 Summary" sheetId="2" r:id="rId2"/>
    <sheet name="FY2011-2012 Summary" sheetId="3" r:id="rId3"/>
    <sheet name="FY2012-2013 Summary" sheetId="4" r:id="rId4"/>
    <sheet name="FY2013-2014 Summary" sheetId="5" r:id="rId5"/>
    <sheet name="FY2014-2015 Summary" sheetId="6" r:id="rId6"/>
    <sheet name="FY2015-2016 Summary" sheetId="7" r:id="rId7"/>
    <sheet name="FY2016-2017 Summary" sheetId="8" r:id="rId8"/>
    <sheet name="FY2017-2018 Summary" sheetId="9" r:id="rId9"/>
  </sheets>
  <externalReferences>
    <externalReference r:id="rId12"/>
    <externalReference r:id="rId13"/>
  </externalReferences>
  <definedNames>
    <definedName name="May_00">'[1]September 2005'!#REF!</definedName>
  </definedNames>
  <calcPr fullCalcOnLoad="1"/>
</workbook>
</file>

<file path=xl/sharedStrings.xml><?xml version="1.0" encoding="utf-8"?>
<sst xmlns="http://schemas.openxmlformats.org/spreadsheetml/2006/main" count="463" uniqueCount="87">
  <si>
    <t>Month</t>
  </si>
  <si>
    <t>Year</t>
  </si>
  <si>
    <t>Proposals</t>
  </si>
  <si>
    <t>Awards</t>
  </si>
  <si>
    <t>% Funding</t>
  </si>
  <si>
    <t>Amount Requested</t>
  </si>
  <si>
    <t>Amount Awarded</t>
  </si>
  <si>
    <t xml:space="preserve">May </t>
  </si>
  <si>
    <t xml:space="preserve">September </t>
  </si>
  <si>
    <t>October</t>
  </si>
  <si>
    <t>November</t>
  </si>
  <si>
    <t>December</t>
  </si>
  <si>
    <t>February</t>
  </si>
  <si>
    <t>March</t>
  </si>
  <si>
    <t>SUMMARY</t>
  </si>
  <si>
    <t>College/Academic Unit</t>
  </si>
  <si>
    <t># Proposals</t>
  </si>
  <si>
    <t># Awards</t>
  </si>
  <si>
    <t>Business and Information Technology</t>
  </si>
  <si>
    <t>Education and Educational Technology</t>
  </si>
  <si>
    <t>Fine Arts</t>
  </si>
  <si>
    <t>Health and Human Services</t>
  </si>
  <si>
    <t>Humanities and Social Sciences</t>
  </si>
  <si>
    <t>Natural Sciences and Mathematics</t>
  </si>
  <si>
    <t>University Services</t>
  </si>
  <si>
    <t>Totals</t>
  </si>
  <si>
    <t>#</t>
  </si>
  <si>
    <t>Category Description</t>
  </si>
  <si>
    <t>Coop. Pgms with Industry/Community</t>
  </si>
  <si>
    <t>Innovative Teaching Projects</t>
  </si>
  <si>
    <t>To Present Papers at Int'l Meetings</t>
  </si>
  <si>
    <t>Student/Faculty Research Awards</t>
  </si>
  <si>
    <t>New Investigator Awards</t>
  </si>
  <si>
    <t>Domestic Travel</t>
  </si>
  <si>
    <t xml:space="preserve">April </t>
  </si>
  <si>
    <t>AY</t>
  </si>
  <si>
    <t>`</t>
  </si>
  <si>
    <t>University Senate Research Committee Small Grant Proposals and Awards</t>
  </si>
  <si>
    <t>Awards by Category</t>
  </si>
  <si>
    <t>Amount Awarded by Category</t>
  </si>
  <si>
    <t>2010</t>
  </si>
  <si>
    <t>Cooperative Programs</t>
  </si>
  <si>
    <t>Research and Scholarship</t>
  </si>
  <si>
    <t>International Presentations</t>
  </si>
  <si>
    <t>Presentations within the United States</t>
  </si>
  <si>
    <t>USRC AWARDS SUMMARY
2010-2011</t>
  </si>
  <si>
    <t>TOTAL AWARDS BY COLLEGE FOR 2010-2011</t>
  </si>
  <si>
    <t>TOTAL AWARDS BY CATEGORY FOR 2010-2011</t>
  </si>
  <si>
    <t>2011</t>
  </si>
  <si>
    <t>2010-2011</t>
  </si>
  <si>
    <t>2011-2012</t>
  </si>
  <si>
    <t>USRC AWARDS SUMMARY
2011-2012</t>
  </si>
  <si>
    <t>2012</t>
  </si>
  <si>
    <t>TOTAL AWARDS BY COLLEGE FOR 2011-2012</t>
  </si>
  <si>
    <t>TOTAL AWARDS BY CATEGORY FOR 2011-2012</t>
  </si>
  <si>
    <t>2012-2013</t>
  </si>
  <si>
    <t>USRC AWARDS SUMMARY
2012-2013</t>
  </si>
  <si>
    <t>TOTAL AWARDS BY COLLEGE FOR 2012-2013</t>
  </si>
  <si>
    <t>TOTAL AWARDS BY CATEGORY FOR 2012-2013</t>
  </si>
  <si>
    <t>2013</t>
  </si>
  <si>
    <t>USRC AWARDS SUMMARY
AY2013-2014</t>
  </si>
  <si>
    <t>2014</t>
  </si>
  <si>
    <t>TOTAL AWARDS BY COLLEGE FOR 2013-2014</t>
  </si>
  <si>
    <t>TOTAL AWARDS BY CATEGORY FOR 2013-2014</t>
  </si>
  <si>
    <t>2013-2014</t>
  </si>
  <si>
    <t>2014-2015</t>
  </si>
  <si>
    <t>USRC AWARDS SUMMARY
AY2014-2015</t>
  </si>
  <si>
    <t>2015</t>
  </si>
  <si>
    <t>TOTAL AWARDS BY COLLEGE FOR 2014-2015</t>
  </si>
  <si>
    <t>TOTAL AWARDS BY CATEGORY FOR 2014-2015</t>
  </si>
  <si>
    <t>2015-2016</t>
  </si>
  <si>
    <t>USRC AWARDS SUMMARY
AY2015-2016</t>
  </si>
  <si>
    <t>2016</t>
  </si>
  <si>
    <t>TOTAL AWARDS BY COLLEGE FOR 2015-2016</t>
  </si>
  <si>
    <t>TOTAL AWARDS BY CATEGORY FOR 2015-2016</t>
  </si>
  <si>
    <t>2016-2017</t>
  </si>
  <si>
    <t>USRC AWARDS SUMMARY
AY2016-2017</t>
  </si>
  <si>
    <t>2017</t>
  </si>
  <si>
    <t>TOTAL AWARDS BY COLLEGE FOR 2016-2017</t>
  </si>
  <si>
    <t>TOTAL AWARDS BY CATEGORY FOR 2016-2017</t>
  </si>
  <si>
    <t>AY2010-2011 through AY2016-2017</t>
  </si>
  <si>
    <t>USRC AWARDS SUMMARY
AY2017-2018</t>
  </si>
  <si>
    <t>2018</t>
  </si>
  <si>
    <t>TOTAL AWARDS BY COLLEGE FOR 2017-2018</t>
  </si>
  <si>
    <t>Education and Communication</t>
  </si>
  <si>
    <t>TOTAL AWARDS BY CATEGORY FOR 2017-2018</t>
  </si>
  <si>
    <t>Innovative Pedogogy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</si>
</sst>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mmmm\ d\,\ yyyy"/>
    <numFmt numFmtId="167" formatCode="&quot;$&quot;#,##0.00"/>
    <numFmt numFmtId="168" formatCode="&quot;$&quot;#,##0"/>
    <numFmt numFmtId="169" formatCode="[$-409]dddd\,\ mmmm\ dd\,\ yyyy"/>
    <numFmt numFmtId="170" formatCode="[$-409]mmmm\ d\,\ yyyy;@"/>
    <numFmt numFmtId="171" formatCode="m/d/yy;@"/>
    <numFmt numFmtId="172" formatCode="mm/d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84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0" fontId="3" fillId="33" borderId="11" xfId="65" applyFont="1" applyFill="1" applyBorder="1">
      <alignment/>
      <protection/>
    </xf>
    <xf numFmtId="0" fontId="3" fillId="33" borderId="12" xfId="65" applyFont="1" applyFill="1" applyBorder="1" applyAlignment="1">
      <alignment horizontal="center"/>
      <protection/>
    </xf>
    <xf numFmtId="0" fontId="3" fillId="33" borderId="12" xfId="65" applyFont="1" applyFill="1" applyBorder="1" applyAlignment="1">
      <alignment horizontal="center" wrapText="1"/>
      <protection/>
    </xf>
    <xf numFmtId="0" fontId="3" fillId="33" borderId="10" xfId="65" applyFont="1" applyFill="1" applyBorder="1" applyAlignment="1">
      <alignment horizontal="center"/>
      <protection/>
    </xf>
    <xf numFmtId="0" fontId="3" fillId="33" borderId="10" xfId="65" applyFont="1" applyFill="1" applyBorder="1">
      <alignment/>
      <protection/>
    </xf>
    <xf numFmtId="0" fontId="3" fillId="33" borderId="13" xfId="65" applyFont="1" applyFill="1" applyBorder="1">
      <alignment/>
      <protection/>
    </xf>
    <xf numFmtId="49" fontId="3" fillId="0" borderId="14" xfId="65" applyNumberFormat="1" applyFont="1" applyBorder="1">
      <alignment/>
      <protection/>
    </xf>
    <xf numFmtId="49" fontId="3" fillId="0" borderId="15" xfId="65" applyNumberFormat="1" applyFont="1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10" fontId="0" fillId="0" borderId="15" xfId="85" applyNumberFormat="1" applyFont="1" applyBorder="1" applyAlignment="1">
      <alignment horizontal="center"/>
    </xf>
    <xf numFmtId="44" fontId="0" fillId="0" borderId="15" xfId="65" applyNumberFormat="1" applyFont="1" applyBorder="1" applyAlignment="1">
      <alignment horizontal="center"/>
      <protection/>
    </xf>
    <xf numFmtId="44" fontId="0" fillId="0" borderId="16" xfId="65" applyNumberFormat="1" applyFont="1" applyBorder="1" applyAlignment="1">
      <alignment horizontal="center"/>
      <protection/>
    </xf>
    <xf numFmtId="49" fontId="3" fillId="0" borderId="17" xfId="65" applyNumberFormat="1" applyFont="1" applyBorder="1">
      <alignment/>
      <protection/>
    </xf>
    <xf numFmtId="0" fontId="0" fillId="0" borderId="18" xfId="65" applyFont="1" applyBorder="1" applyAlignment="1">
      <alignment horizontal="center"/>
      <protection/>
    </xf>
    <xf numFmtId="44" fontId="0" fillId="0" borderId="18" xfId="65" applyNumberFormat="1" applyFont="1" applyBorder="1" applyAlignment="1">
      <alignment horizontal="center"/>
      <protection/>
    </xf>
    <xf numFmtId="44" fontId="0" fillId="0" borderId="19" xfId="65" applyNumberFormat="1" applyFont="1" applyBorder="1" applyAlignment="1">
      <alignment horizontal="center"/>
      <protection/>
    </xf>
    <xf numFmtId="0" fontId="3" fillId="33" borderId="20" xfId="65" applyFont="1" applyFill="1" applyBorder="1">
      <alignment/>
      <protection/>
    </xf>
    <xf numFmtId="0" fontId="3" fillId="33" borderId="21" xfId="65" applyFont="1" applyFill="1" applyBorder="1" applyAlignment="1">
      <alignment horizontal="center"/>
      <protection/>
    </xf>
    <xf numFmtId="10" fontId="3" fillId="33" borderId="21" xfId="65" applyNumberFormat="1" applyFont="1" applyFill="1" applyBorder="1" applyAlignment="1">
      <alignment horizontal="center"/>
      <protection/>
    </xf>
    <xf numFmtId="44" fontId="3" fillId="33" borderId="21" xfId="65" applyNumberFormat="1" applyFont="1" applyFill="1" applyBorder="1" applyAlignment="1">
      <alignment horizontal="center"/>
      <protection/>
    </xf>
    <xf numFmtId="44" fontId="3" fillId="33" borderId="22" xfId="65" applyNumberFormat="1" applyFont="1" applyFill="1" applyBorder="1" applyAlignment="1">
      <alignment horizontal="center"/>
      <protection/>
    </xf>
    <xf numFmtId="0" fontId="3" fillId="33" borderId="13" xfId="65" applyFont="1" applyFill="1" applyBorder="1" applyAlignment="1">
      <alignment horizontal="center"/>
      <protection/>
    </xf>
    <xf numFmtId="44" fontId="0" fillId="0" borderId="16" xfId="65" applyNumberFormat="1" applyFont="1" applyFill="1" applyBorder="1" applyAlignment="1">
      <alignment horizontal="center"/>
      <protection/>
    </xf>
    <xf numFmtId="44" fontId="0" fillId="0" borderId="19" xfId="65" applyNumberFormat="1" applyFont="1" applyFill="1" applyBorder="1" applyAlignment="1">
      <alignment horizontal="center"/>
      <protection/>
    </xf>
    <xf numFmtId="44" fontId="0" fillId="0" borderId="23" xfId="65" applyNumberFormat="1" applyFont="1" applyBorder="1" applyAlignment="1">
      <alignment horizontal="center"/>
      <protection/>
    </xf>
    <xf numFmtId="0" fontId="3" fillId="33" borderId="24" xfId="65" applyFont="1" applyFill="1" applyBorder="1" applyAlignment="1">
      <alignment horizontal="center"/>
      <protection/>
    </xf>
    <xf numFmtId="44" fontId="0" fillId="0" borderId="19" xfId="66" applyNumberFormat="1" applyFont="1" applyFill="1" applyBorder="1" applyAlignment="1">
      <alignment horizontal="center"/>
      <protection/>
    </xf>
    <xf numFmtId="44" fontId="0" fillId="0" borderId="25" xfId="66" applyNumberFormat="1" applyFont="1" applyBorder="1" applyAlignment="1">
      <alignment horizontal="center"/>
      <protection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right"/>
    </xf>
    <xf numFmtId="0" fontId="3" fillId="33" borderId="28" xfId="0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4" fontId="0" fillId="0" borderId="19" xfId="44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65" applyFont="1">
      <alignment/>
      <protection/>
    </xf>
    <xf numFmtId="44" fontId="0" fillId="0" borderId="0" xfId="65" applyNumberFormat="1" applyFont="1">
      <alignment/>
      <protection/>
    </xf>
    <xf numFmtId="0" fontId="0" fillId="0" borderId="18" xfId="65" applyFont="1" applyBorder="1" applyAlignment="1">
      <alignment horizontal="center"/>
      <protection/>
    </xf>
    <xf numFmtId="44" fontId="0" fillId="0" borderId="18" xfId="65" applyNumberFormat="1" applyFont="1" applyBorder="1" applyAlignment="1">
      <alignment horizontal="center"/>
      <protection/>
    </xf>
    <xf numFmtId="44" fontId="0" fillId="0" borderId="19" xfId="46" applyFont="1" applyBorder="1" applyAlignment="1">
      <alignment horizontal="center"/>
    </xf>
    <xf numFmtId="44" fontId="0" fillId="0" borderId="19" xfId="65" applyNumberFormat="1" applyFont="1" applyBorder="1" applyAlignment="1">
      <alignment horizontal="center"/>
      <protection/>
    </xf>
    <xf numFmtId="44" fontId="0" fillId="0" borderId="0" xfId="46" applyFont="1" applyAlignment="1">
      <alignment/>
    </xf>
    <xf numFmtId="0" fontId="0" fillId="0" borderId="15" xfId="65" applyFont="1" applyFill="1" applyBorder="1" applyAlignment="1">
      <alignment horizontal="center"/>
      <protection/>
    </xf>
    <xf numFmtId="0" fontId="0" fillId="0" borderId="18" xfId="65" applyFont="1" applyFill="1" applyBorder="1" applyAlignment="1">
      <alignment horizontal="center"/>
      <protection/>
    </xf>
    <xf numFmtId="0" fontId="0" fillId="0" borderId="29" xfId="65" applyFont="1" applyBorder="1" applyAlignment="1">
      <alignment horizontal="center"/>
      <protection/>
    </xf>
    <xf numFmtId="0" fontId="0" fillId="0" borderId="14" xfId="65" applyFont="1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15" xfId="70" applyFont="1" applyBorder="1" applyAlignment="1">
      <alignment horizontal="center"/>
      <protection/>
    </xf>
    <xf numFmtId="0" fontId="0" fillId="0" borderId="17" xfId="65" applyFont="1" applyBorder="1" applyAlignment="1">
      <alignment horizontal="center"/>
      <protection/>
    </xf>
    <xf numFmtId="0" fontId="0" fillId="0" borderId="18" xfId="70" applyFont="1" applyFill="1" applyBorder="1" applyAlignment="1">
      <alignment horizontal="center"/>
      <protection/>
    </xf>
    <xf numFmtId="0" fontId="0" fillId="0" borderId="30" xfId="65" applyFont="1" applyBorder="1" applyAlignment="1">
      <alignment horizontal="center"/>
      <protection/>
    </xf>
    <xf numFmtId="0" fontId="0" fillId="0" borderId="31" xfId="65" applyFont="1" applyFill="1" applyBorder="1" applyAlignment="1">
      <alignment horizontal="center"/>
      <protection/>
    </xf>
    <xf numFmtId="0" fontId="0" fillId="0" borderId="31" xfId="70" applyFont="1" applyFill="1" applyBorder="1" applyAlignment="1">
      <alignment horizontal="center"/>
      <protection/>
    </xf>
    <xf numFmtId="44" fontId="0" fillId="0" borderId="0" xfId="44" applyFont="1" applyAlignment="1">
      <alignment/>
    </xf>
    <xf numFmtId="0" fontId="3" fillId="34" borderId="21" xfId="0" applyFont="1" applyFill="1" applyBorder="1" applyAlignment="1">
      <alignment horizontal="center"/>
    </xf>
    <xf numFmtId="0" fontId="0" fillId="0" borderId="16" xfId="71" applyBorder="1" applyAlignment="1">
      <alignment horizontal="center"/>
      <protection/>
    </xf>
    <xf numFmtId="0" fontId="0" fillId="0" borderId="19" xfId="71" applyFill="1" applyBorder="1" applyAlignment="1">
      <alignment horizontal="center"/>
      <protection/>
    </xf>
    <xf numFmtId="0" fontId="0" fillId="0" borderId="23" xfId="71" applyFill="1" applyBorder="1" applyAlignment="1">
      <alignment horizontal="center"/>
      <protection/>
    </xf>
    <xf numFmtId="44" fontId="3" fillId="33" borderId="22" xfId="67" applyNumberFormat="1" applyFont="1" applyFill="1" applyBorder="1" applyAlignment="1">
      <alignment horizontal="center"/>
      <protection/>
    </xf>
    <xf numFmtId="44" fontId="0" fillId="0" borderId="16" xfId="67" applyNumberFormat="1" applyFont="1" applyFill="1" applyBorder="1" applyAlignment="1">
      <alignment horizontal="center"/>
      <protection/>
    </xf>
    <xf numFmtId="44" fontId="0" fillId="0" borderId="19" xfId="67" applyNumberFormat="1" applyFont="1" applyFill="1" applyBorder="1" applyAlignment="1">
      <alignment horizontal="center"/>
      <protection/>
    </xf>
    <xf numFmtId="44" fontId="0" fillId="0" borderId="25" xfId="67" applyNumberFormat="1" applyFont="1" applyBorder="1" applyAlignment="1">
      <alignment horizontal="center"/>
      <protection/>
    </xf>
    <xf numFmtId="44" fontId="3" fillId="33" borderId="22" xfId="68" applyNumberFormat="1" applyFont="1" applyFill="1" applyBorder="1" applyAlignment="1">
      <alignment horizontal="center"/>
      <protection/>
    </xf>
    <xf numFmtId="0" fontId="0" fillId="0" borderId="0" xfId="68">
      <alignment/>
      <protection/>
    </xf>
    <xf numFmtId="0" fontId="3" fillId="33" borderId="11" xfId="68" applyFont="1" applyFill="1" applyBorder="1">
      <alignment/>
      <protection/>
    </xf>
    <xf numFmtId="0" fontId="3" fillId="33" borderId="12" xfId="68" applyFont="1" applyFill="1" applyBorder="1" applyAlignment="1">
      <alignment horizontal="center"/>
      <protection/>
    </xf>
    <xf numFmtId="0" fontId="3" fillId="33" borderId="12" xfId="68" applyFont="1" applyFill="1" applyBorder="1" applyAlignment="1">
      <alignment horizontal="center" wrapText="1"/>
      <protection/>
    </xf>
    <xf numFmtId="0" fontId="3" fillId="33" borderId="10" xfId="68" applyFont="1" applyFill="1" applyBorder="1" applyAlignment="1">
      <alignment horizontal="center"/>
      <protection/>
    </xf>
    <xf numFmtId="0" fontId="3" fillId="33" borderId="10" xfId="68" applyFont="1" applyFill="1" applyBorder="1">
      <alignment/>
      <protection/>
    </xf>
    <xf numFmtId="0" fontId="3" fillId="33" borderId="13" xfId="68" applyFont="1" applyFill="1" applyBorder="1">
      <alignment/>
      <protection/>
    </xf>
    <xf numFmtId="49" fontId="3" fillId="0" borderId="14" xfId="68" applyNumberFormat="1" applyFont="1" applyBorder="1">
      <alignment/>
      <protection/>
    </xf>
    <xf numFmtId="49" fontId="3" fillId="0" borderId="15" xfId="68" applyNumberFormat="1" applyFont="1" applyBorder="1" applyAlignment="1">
      <alignment horizontal="center"/>
      <protection/>
    </xf>
    <xf numFmtId="0" fontId="0" fillId="0" borderId="15" xfId="68" applyFont="1" applyBorder="1" applyAlignment="1">
      <alignment horizontal="center"/>
      <protection/>
    </xf>
    <xf numFmtId="10" fontId="0" fillId="0" borderId="15" xfId="87" applyNumberFormat="1" applyFont="1" applyBorder="1" applyAlignment="1">
      <alignment horizontal="center"/>
    </xf>
    <xf numFmtId="44" fontId="0" fillId="0" borderId="15" xfId="68" applyNumberFormat="1" applyFont="1" applyBorder="1" applyAlignment="1">
      <alignment horizontal="center"/>
      <protection/>
    </xf>
    <xf numFmtId="44" fontId="0" fillId="0" borderId="16" xfId="68" applyNumberFormat="1" applyFont="1" applyBorder="1" applyAlignment="1">
      <alignment horizontal="center"/>
      <protection/>
    </xf>
    <xf numFmtId="44" fontId="0" fillId="0" borderId="0" xfId="68" applyNumberFormat="1">
      <alignment/>
      <protection/>
    </xf>
    <xf numFmtId="49" fontId="3" fillId="0" borderId="17" xfId="68" applyNumberFormat="1" applyFont="1" applyBorder="1">
      <alignment/>
      <protection/>
    </xf>
    <xf numFmtId="0" fontId="0" fillId="0" borderId="18" xfId="68" applyFont="1" applyBorder="1" applyAlignment="1">
      <alignment horizontal="center"/>
      <protection/>
    </xf>
    <xf numFmtId="44" fontId="0" fillId="0" borderId="18" xfId="68" applyNumberFormat="1" applyFont="1" applyBorder="1" applyAlignment="1">
      <alignment horizontal="center"/>
      <protection/>
    </xf>
    <xf numFmtId="44" fontId="0" fillId="0" borderId="19" xfId="68" applyNumberFormat="1" applyFont="1" applyBorder="1" applyAlignment="1">
      <alignment horizontal="center"/>
      <protection/>
    </xf>
    <xf numFmtId="0" fontId="0" fillId="0" borderId="18" xfId="68" applyBorder="1" applyAlignment="1">
      <alignment horizontal="center"/>
      <protection/>
    </xf>
    <xf numFmtId="44" fontId="0" fillId="0" borderId="18" xfId="68" applyNumberFormat="1" applyBorder="1" applyAlignment="1">
      <alignment horizontal="center"/>
      <protection/>
    </xf>
    <xf numFmtId="44" fontId="0" fillId="0" borderId="19" xfId="48" applyFont="1" applyBorder="1" applyAlignment="1">
      <alignment horizontal="center"/>
    </xf>
    <xf numFmtId="44" fontId="0" fillId="0" borderId="19" xfId="68" applyNumberFormat="1" applyBorder="1" applyAlignment="1">
      <alignment horizontal="center"/>
      <protection/>
    </xf>
    <xf numFmtId="44" fontId="0" fillId="0" borderId="0" xfId="48" applyFont="1" applyAlignment="1">
      <alignment/>
    </xf>
    <xf numFmtId="0" fontId="3" fillId="33" borderId="20" xfId="68" applyFont="1" applyFill="1" applyBorder="1">
      <alignment/>
      <protection/>
    </xf>
    <xf numFmtId="0" fontId="3" fillId="33" borderId="21" xfId="68" applyFont="1" applyFill="1" applyBorder="1" applyAlignment="1">
      <alignment horizontal="center"/>
      <protection/>
    </xf>
    <xf numFmtId="10" fontId="3" fillId="33" borderId="21" xfId="68" applyNumberFormat="1" applyFont="1" applyFill="1" applyBorder="1" applyAlignment="1">
      <alignment horizontal="center"/>
      <protection/>
    </xf>
    <xf numFmtId="44" fontId="3" fillId="33" borderId="21" xfId="68" applyNumberFormat="1" applyFont="1" applyFill="1" applyBorder="1" applyAlignment="1">
      <alignment horizontal="center"/>
      <protection/>
    </xf>
    <xf numFmtId="0" fontId="3" fillId="33" borderId="13" xfId="68" applyFont="1" applyFill="1" applyBorder="1" applyAlignment="1">
      <alignment horizontal="center"/>
      <protection/>
    </xf>
    <xf numFmtId="0" fontId="0" fillId="0" borderId="15" xfId="68" applyFill="1" applyBorder="1" applyAlignment="1">
      <alignment horizontal="center"/>
      <protection/>
    </xf>
    <xf numFmtId="44" fontId="0" fillId="0" borderId="16" xfId="68" applyNumberFormat="1" applyFont="1" applyFill="1" applyBorder="1" applyAlignment="1">
      <alignment horizontal="center"/>
      <protection/>
    </xf>
    <xf numFmtId="0" fontId="0" fillId="0" borderId="18" xfId="68" applyFill="1" applyBorder="1" applyAlignment="1">
      <alignment horizontal="center"/>
      <protection/>
    </xf>
    <xf numFmtId="44" fontId="0" fillId="0" borderId="19" xfId="68" applyNumberFormat="1" applyFont="1" applyFill="1" applyBorder="1" applyAlignment="1">
      <alignment horizontal="center"/>
      <protection/>
    </xf>
    <xf numFmtId="0" fontId="0" fillId="0" borderId="29" xfId="68" applyBorder="1" applyAlignment="1">
      <alignment horizontal="center"/>
      <protection/>
    </xf>
    <xf numFmtId="44" fontId="0" fillId="0" borderId="23" xfId="68" applyNumberFormat="1" applyFont="1" applyBorder="1" applyAlignment="1">
      <alignment horizontal="center"/>
      <protection/>
    </xf>
    <xf numFmtId="0" fontId="3" fillId="33" borderId="24" xfId="68" applyFont="1" applyFill="1" applyBorder="1" applyAlignment="1">
      <alignment horizontal="center"/>
      <protection/>
    </xf>
    <xf numFmtId="0" fontId="0" fillId="0" borderId="14" xfId="68" applyBorder="1" applyAlignment="1">
      <alignment horizontal="center"/>
      <protection/>
    </xf>
    <xf numFmtId="0" fontId="0" fillId="0" borderId="15" xfId="68" applyBorder="1" applyAlignment="1">
      <alignment horizontal="center"/>
      <protection/>
    </xf>
    <xf numFmtId="0" fontId="0" fillId="0" borderId="17" xfId="68" applyBorder="1" applyAlignment="1">
      <alignment horizontal="center"/>
      <protection/>
    </xf>
    <xf numFmtId="0" fontId="0" fillId="0" borderId="30" xfId="68" applyBorder="1" applyAlignment="1">
      <alignment horizontal="center"/>
      <protection/>
    </xf>
    <xf numFmtId="0" fontId="0" fillId="0" borderId="15" xfId="72" applyBorder="1" applyAlignment="1">
      <alignment horizontal="center"/>
      <protection/>
    </xf>
    <xf numFmtId="44" fontId="0" fillId="0" borderId="25" xfId="68" applyNumberFormat="1" applyFont="1" applyBorder="1" applyAlignment="1">
      <alignment horizontal="center"/>
      <protection/>
    </xf>
    <xf numFmtId="44" fontId="0" fillId="0" borderId="0" xfId="48" applyFont="1" applyAlignment="1">
      <alignment/>
    </xf>
    <xf numFmtId="0" fontId="0" fillId="0" borderId="31" xfId="68" applyFill="1" applyBorder="1" applyAlignment="1">
      <alignment horizontal="center"/>
      <protection/>
    </xf>
    <xf numFmtId="0" fontId="0" fillId="0" borderId="18" xfId="72" applyFill="1" applyBorder="1" applyAlignment="1">
      <alignment horizontal="center"/>
      <protection/>
    </xf>
    <xf numFmtId="0" fontId="0" fillId="0" borderId="31" xfId="72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center"/>
    </xf>
    <xf numFmtId="44" fontId="0" fillId="0" borderId="33" xfId="44" applyFont="1" applyFill="1" applyBorder="1" applyAlignment="1">
      <alignment horizontal="center"/>
    </xf>
    <xf numFmtId="0" fontId="0" fillId="35" borderId="18" xfId="75" applyFont="1" applyFill="1" applyBorder="1" applyAlignment="1">
      <alignment horizontal="center"/>
      <protection/>
    </xf>
    <xf numFmtId="44" fontId="0" fillId="35" borderId="19" xfId="68" applyNumberFormat="1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horizontal="center"/>
    </xf>
    <xf numFmtId="0" fontId="0" fillId="0" borderId="35" xfId="71" applyBorder="1" applyAlignment="1">
      <alignment horizontal="center"/>
      <protection/>
    </xf>
    <xf numFmtId="0" fontId="0" fillId="0" borderId="36" xfId="71" applyFill="1" applyBorder="1" applyAlignment="1">
      <alignment horizontal="center"/>
      <protection/>
    </xf>
    <xf numFmtId="0" fontId="0" fillId="0" borderId="37" xfId="71" applyFill="1" applyBorder="1" applyAlignment="1">
      <alignment horizontal="center"/>
      <protection/>
    </xf>
    <xf numFmtId="0" fontId="3" fillId="34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44" fontId="0" fillId="0" borderId="39" xfId="44" applyFont="1" applyFill="1" applyBorder="1" applyAlignment="1">
      <alignment horizontal="center"/>
    </xf>
    <xf numFmtId="44" fontId="0" fillId="0" borderId="40" xfId="44" applyFont="1" applyFill="1" applyBorder="1" applyAlignment="1">
      <alignment horizontal="center"/>
    </xf>
    <xf numFmtId="44" fontId="0" fillId="0" borderId="41" xfId="44" applyFont="1" applyFill="1" applyBorder="1" applyAlignment="1">
      <alignment horizontal="center"/>
    </xf>
    <xf numFmtId="44" fontId="3" fillId="34" borderId="42" xfId="44" applyFont="1" applyFill="1" applyBorder="1" applyAlignment="1">
      <alignment horizontal="center"/>
    </xf>
    <xf numFmtId="0" fontId="0" fillId="0" borderId="18" xfId="68" applyFont="1" applyBorder="1" applyAlignment="1">
      <alignment horizontal="center"/>
      <protection/>
    </xf>
    <xf numFmtId="0" fontId="0" fillId="0" borderId="0" xfId="76">
      <alignment/>
      <protection/>
    </xf>
    <xf numFmtId="0" fontId="3" fillId="33" borderId="10" xfId="76" applyFont="1" applyFill="1" applyBorder="1">
      <alignment/>
      <protection/>
    </xf>
    <xf numFmtId="0" fontId="3" fillId="33" borderId="10" xfId="76" applyFont="1" applyFill="1" applyBorder="1" applyAlignment="1">
      <alignment horizontal="center"/>
      <protection/>
    </xf>
    <xf numFmtId="0" fontId="3" fillId="33" borderId="12" xfId="76" applyFont="1" applyFill="1" applyBorder="1" applyAlignment="1">
      <alignment horizontal="center" wrapText="1"/>
      <protection/>
    </xf>
    <xf numFmtId="0" fontId="3" fillId="33" borderId="12" xfId="76" applyFont="1" applyFill="1" applyBorder="1" applyAlignment="1">
      <alignment horizontal="center"/>
      <protection/>
    </xf>
    <xf numFmtId="0" fontId="3" fillId="33" borderId="11" xfId="76" applyFont="1" applyFill="1" applyBorder="1">
      <alignment/>
      <protection/>
    </xf>
    <xf numFmtId="0" fontId="0" fillId="0" borderId="1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" fillId="33" borderId="13" xfId="76" applyFont="1" applyFill="1" applyBorder="1">
      <alignment/>
      <protection/>
    </xf>
    <xf numFmtId="49" fontId="3" fillId="0" borderId="14" xfId="76" applyNumberFormat="1" applyFont="1" applyBorder="1">
      <alignment/>
      <protection/>
    </xf>
    <xf numFmtId="49" fontId="3" fillId="0" borderId="15" xfId="76" applyNumberFormat="1" applyFont="1" applyBorder="1" applyAlignment="1">
      <alignment horizontal="center"/>
      <protection/>
    </xf>
    <xf numFmtId="0" fontId="0" fillId="0" borderId="15" xfId="76" applyFont="1" applyBorder="1" applyAlignment="1">
      <alignment horizontal="center"/>
      <protection/>
    </xf>
    <xf numFmtId="44" fontId="0" fillId="0" borderId="15" xfId="76" applyNumberFormat="1" applyFont="1" applyBorder="1" applyAlignment="1">
      <alignment horizontal="center"/>
      <protection/>
    </xf>
    <xf numFmtId="44" fontId="0" fillId="0" borderId="16" xfId="76" applyNumberFormat="1" applyFont="1" applyBorder="1" applyAlignment="1">
      <alignment horizontal="center"/>
      <protection/>
    </xf>
    <xf numFmtId="49" fontId="3" fillId="0" borderId="17" xfId="76" applyNumberFormat="1" applyFont="1" applyBorder="1">
      <alignment/>
      <protection/>
    </xf>
    <xf numFmtId="0" fontId="0" fillId="0" borderId="18" xfId="76" applyFont="1" applyBorder="1" applyAlignment="1">
      <alignment horizontal="center"/>
      <protection/>
    </xf>
    <xf numFmtId="44" fontId="0" fillId="0" borderId="18" xfId="76" applyNumberFormat="1" applyFont="1" applyBorder="1" applyAlignment="1">
      <alignment horizontal="center"/>
      <protection/>
    </xf>
    <xf numFmtId="44" fontId="0" fillId="0" borderId="19" xfId="76" applyNumberFormat="1" applyFont="1" applyBorder="1" applyAlignment="1">
      <alignment horizontal="center"/>
      <protection/>
    </xf>
    <xf numFmtId="0" fontId="0" fillId="0" borderId="18" xfId="76" applyFont="1" applyBorder="1" applyAlignment="1">
      <alignment horizontal="center"/>
      <protection/>
    </xf>
    <xf numFmtId="0" fontId="0" fillId="0" borderId="18" xfId="76" applyBorder="1" applyAlignment="1">
      <alignment horizontal="center"/>
      <protection/>
    </xf>
    <xf numFmtId="44" fontId="0" fillId="0" borderId="18" xfId="76" applyNumberFormat="1" applyBorder="1" applyAlignment="1">
      <alignment horizontal="center"/>
      <protection/>
    </xf>
    <xf numFmtId="44" fontId="0" fillId="0" borderId="19" xfId="76" applyNumberFormat="1" applyBorder="1" applyAlignment="1">
      <alignment horizontal="center"/>
      <protection/>
    </xf>
    <xf numFmtId="0" fontId="3" fillId="33" borderId="20" xfId="76" applyFont="1" applyFill="1" applyBorder="1">
      <alignment/>
      <protection/>
    </xf>
    <xf numFmtId="0" fontId="3" fillId="33" borderId="21" xfId="76" applyFont="1" applyFill="1" applyBorder="1" applyAlignment="1">
      <alignment horizontal="center"/>
      <protection/>
    </xf>
    <xf numFmtId="10" fontId="3" fillId="33" borderId="21" xfId="76" applyNumberFormat="1" applyFont="1" applyFill="1" applyBorder="1" applyAlignment="1">
      <alignment horizontal="center"/>
      <protection/>
    </xf>
    <xf numFmtId="44" fontId="3" fillId="33" borderId="21" xfId="76" applyNumberFormat="1" applyFont="1" applyFill="1" applyBorder="1" applyAlignment="1">
      <alignment horizontal="center"/>
      <protection/>
    </xf>
    <xf numFmtId="44" fontId="3" fillId="33" borderId="22" xfId="76" applyNumberFormat="1" applyFont="1" applyFill="1" applyBorder="1" applyAlignment="1">
      <alignment horizontal="center"/>
      <protection/>
    </xf>
    <xf numFmtId="0" fontId="3" fillId="33" borderId="13" xfId="76" applyFont="1" applyFill="1" applyBorder="1" applyAlignment="1">
      <alignment horizontal="center"/>
      <protection/>
    </xf>
    <xf numFmtId="0" fontId="0" fillId="0" borderId="15" xfId="76" applyFill="1" applyBorder="1" applyAlignment="1">
      <alignment horizontal="center"/>
      <protection/>
    </xf>
    <xf numFmtId="44" fontId="0" fillId="0" borderId="16" xfId="76" applyNumberFormat="1" applyFont="1" applyFill="1" applyBorder="1" applyAlignment="1">
      <alignment horizontal="center"/>
      <protection/>
    </xf>
    <xf numFmtId="0" fontId="0" fillId="0" borderId="18" xfId="76" applyFill="1" applyBorder="1" applyAlignment="1">
      <alignment horizontal="center"/>
      <protection/>
    </xf>
    <xf numFmtId="44" fontId="0" fillId="0" borderId="19" xfId="76" applyNumberFormat="1" applyFont="1" applyFill="1" applyBorder="1" applyAlignment="1">
      <alignment horizontal="center"/>
      <protection/>
    </xf>
    <xf numFmtId="0" fontId="0" fillId="0" borderId="29" xfId="76" applyBorder="1" applyAlignment="1">
      <alignment horizontal="center"/>
      <protection/>
    </xf>
    <xf numFmtId="44" fontId="0" fillId="0" borderId="23" xfId="76" applyNumberFormat="1" applyFont="1" applyBorder="1" applyAlignment="1">
      <alignment horizontal="center"/>
      <protection/>
    </xf>
    <xf numFmtId="0" fontId="3" fillId="33" borderId="24" xfId="76" applyFont="1" applyFill="1" applyBorder="1" applyAlignment="1">
      <alignment horizontal="center"/>
      <protection/>
    </xf>
    <xf numFmtId="0" fontId="0" fillId="0" borderId="14" xfId="76" applyBorder="1" applyAlignment="1">
      <alignment horizontal="center"/>
      <protection/>
    </xf>
    <xf numFmtId="0" fontId="0" fillId="0" borderId="15" xfId="76" applyBorder="1" applyAlignment="1">
      <alignment horizontal="center"/>
      <protection/>
    </xf>
    <xf numFmtId="0" fontId="0" fillId="0" borderId="15" xfId="73" applyBorder="1" applyAlignment="1">
      <alignment horizontal="center"/>
      <protection/>
    </xf>
    <xf numFmtId="0" fontId="0" fillId="0" borderId="17" xfId="76" applyBorder="1" applyAlignment="1">
      <alignment horizontal="center"/>
      <protection/>
    </xf>
    <xf numFmtId="0" fontId="0" fillId="0" borderId="18" xfId="69" applyFill="1" applyBorder="1" applyAlignment="1">
      <alignment horizontal="center"/>
      <protection/>
    </xf>
    <xf numFmtId="0" fontId="0" fillId="0" borderId="18" xfId="73" applyFill="1" applyBorder="1" applyAlignment="1">
      <alignment horizontal="center"/>
      <protection/>
    </xf>
    <xf numFmtId="44" fontId="0" fillId="0" borderId="19" xfId="69" applyNumberFormat="1" applyFont="1" applyFill="1" applyBorder="1" applyAlignment="1">
      <alignment horizontal="center"/>
      <protection/>
    </xf>
    <xf numFmtId="0" fontId="0" fillId="0" borderId="30" xfId="76" applyBorder="1" applyAlignment="1">
      <alignment horizontal="center"/>
      <protection/>
    </xf>
    <xf numFmtId="0" fontId="0" fillId="0" borderId="31" xfId="69" applyFill="1" applyBorder="1" applyAlignment="1">
      <alignment horizontal="center"/>
      <protection/>
    </xf>
    <xf numFmtId="0" fontId="0" fillId="0" borderId="31" xfId="73" applyFill="1" applyBorder="1" applyAlignment="1">
      <alignment horizontal="center"/>
      <protection/>
    </xf>
    <xf numFmtId="44" fontId="0" fillId="0" borderId="25" xfId="69" applyNumberFormat="1" applyFont="1" applyBorder="1" applyAlignment="1">
      <alignment horizontal="center"/>
      <protection/>
    </xf>
    <xf numFmtId="0" fontId="3" fillId="33" borderId="21" xfId="69" applyFont="1" applyFill="1" applyBorder="1" applyAlignment="1">
      <alignment horizontal="center"/>
      <protection/>
    </xf>
    <xf numFmtId="44" fontId="0" fillId="0" borderId="0" xfId="44" applyFont="1" applyAlignment="1">
      <alignment/>
    </xf>
    <xf numFmtId="44" fontId="0" fillId="0" borderId="23" xfId="44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44" fontId="0" fillId="0" borderId="46" xfId="44" applyFont="1" applyFill="1" applyBorder="1" applyAlignment="1">
      <alignment horizontal="center"/>
    </xf>
    <xf numFmtId="44" fontId="0" fillId="0" borderId="47" xfId="44" applyFont="1" applyFill="1" applyBorder="1" applyAlignment="1">
      <alignment horizontal="center"/>
    </xf>
    <xf numFmtId="44" fontId="0" fillId="0" borderId="48" xfId="44" applyFont="1" applyFill="1" applyBorder="1" applyAlignment="1">
      <alignment horizontal="center"/>
    </xf>
    <xf numFmtId="44" fontId="3" fillId="34" borderId="27" xfId="44" applyFont="1" applyFill="1" applyBorder="1" applyAlignment="1">
      <alignment horizontal="center"/>
    </xf>
    <xf numFmtId="0" fontId="3" fillId="34" borderId="49" xfId="67" applyFont="1" applyFill="1" applyBorder="1" applyAlignment="1">
      <alignment horizontal="center"/>
      <protection/>
    </xf>
    <xf numFmtId="44" fontId="3" fillId="34" borderId="41" xfId="44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0" fillId="0" borderId="0" xfId="67">
      <alignment/>
      <protection/>
    </xf>
    <xf numFmtId="0" fontId="3" fillId="33" borderId="11" xfId="67" applyFont="1" applyFill="1" applyBorder="1">
      <alignment/>
      <protection/>
    </xf>
    <xf numFmtId="0" fontId="3" fillId="33" borderId="12" xfId="67" applyFont="1" applyFill="1" applyBorder="1" applyAlignment="1">
      <alignment horizontal="center"/>
      <protection/>
    </xf>
    <xf numFmtId="0" fontId="3" fillId="33" borderId="12" xfId="67" applyFont="1" applyFill="1" applyBorder="1" applyAlignment="1">
      <alignment horizontal="center" wrapText="1"/>
      <protection/>
    </xf>
    <xf numFmtId="0" fontId="3" fillId="33" borderId="10" xfId="67" applyFont="1" applyFill="1" applyBorder="1" applyAlignment="1">
      <alignment horizontal="center"/>
      <protection/>
    </xf>
    <xf numFmtId="0" fontId="3" fillId="33" borderId="10" xfId="67" applyFont="1" applyFill="1" applyBorder="1">
      <alignment/>
      <protection/>
    </xf>
    <xf numFmtId="0" fontId="3" fillId="33" borderId="13" xfId="67" applyFont="1" applyFill="1" applyBorder="1">
      <alignment/>
      <protection/>
    </xf>
    <xf numFmtId="49" fontId="3" fillId="0" borderId="14" xfId="67" applyNumberFormat="1" applyFont="1" applyBorder="1">
      <alignment/>
      <protection/>
    </xf>
    <xf numFmtId="49" fontId="3" fillId="0" borderId="15" xfId="67" applyNumberFormat="1" applyFont="1" applyBorder="1" applyAlignment="1">
      <alignment horizontal="center"/>
      <protection/>
    </xf>
    <xf numFmtId="0" fontId="0" fillId="0" borderId="15" xfId="67" applyFont="1" applyBorder="1" applyAlignment="1">
      <alignment horizontal="center"/>
      <protection/>
    </xf>
    <xf numFmtId="10" fontId="0" fillId="0" borderId="15" xfId="86" applyNumberFormat="1" applyFont="1" applyBorder="1" applyAlignment="1">
      <alignment horizontal="center"/>
    </xf>
    <xf numFmtId="44" fontId="0" fillId="0" borderId="15" xfId="67" applyNumberFormat="1" applyFont="1" applyBorder="1" applyAlignment="1">
      <alignment horizontal="center"/>
      <protection/>
    </xf>
    <xf numFmtId="44" fontId="0" fillId="0" borderId="16" xfId="67" applyNumberFormat="1" applyFont="1" applyBorder="1" applyAlignment="1">
      <alignment horizontal="center"/>
      <protection/>
    </xf>
    <xf numFmtId="49" fontId="3" fillId="0" borderId="17" xfId="67" applyNumberFormat="1" applyFont="1" applyBorder="1">
      <alignment/>
      <protection/>
    </xf>
    <xf numFmtId="0" fontId="0" fillId="0" borderId="18" xfId="67" applyFont="1" applyBorder="1" applyAlignment="1">
      <alignment horizontal="center"/>
      <protection/>
    </xf>
    <xf numFmtId="44" fontId="0" fillId="0" borderId="18" xfId="67" applyNumberFormat="1" applyFont="1" applyBorder="1" applyAlignment="1">
      <alignment horizontal="center"/>
      <protection/>
    </xf>
    <xf numFmtId="44" fontId="0" fillId="0" borderId="19" xfId="67" applyNumberFormat="1" applyFont="1" applyBorder="1" applyAlignment="1">
      <alignment horizontal="center"/>
      <protection/>
    </xf>
    <xf numFmtId="0" fontId="0" fillId="0" borderId="18" xfId="67" applyFont="1" applyBorder="1" applyAlignment="1">
      <alignment horizontal="center"/>
      <protection/>
    </xf>
    <xf numFmtId="0" fontId="0" fillId="0" borderId="18" xfId="67" applyBorder="1" applyAlignment="1">
      <alignment horizontal="center"/>
      <protection/>
    </xf>
    <xf numFmtId="44" fontId="0" fillId="0" borderId="18" xfId="67" applyNumberFormat="1" applyBorder="1" applyAlignment="1">
      <alignment horizontal="center"/>
      <protection/>
    </xf>
    <xf numFmtId="44" fontId="0" fillId="0" borderId="19" xfId="47" applyFont="1" applyBorder="1" applyAlignment="1">
      <alignment horizontal="center"/>
    </xf>
    <xf numFmtId="44" fontId="0" fillId="0" borderId="19" xfId="67" applyNumberFormat="1" applyBorder="1" applyAlignment="1">
      <alignment horizontal="center"/>
      <protection/>
    </xf>
    <xf numFmtId="0" fontId="3" fillId="33" borderId="20" xfId="67" applyFont="1" applyFill="1" applyBorder="1">
      <alignment/>
      <protection/>
    </xf>
    <xf numFmtId="0" fontId="3" fillId="33" borderId="21" xfId="67" applyFont="1" applyFill="1" applyBorder="1" applyAlignment="1">
      <alignment horizontal="center"/>
      <protection/>
    </xf>
    <xf numFmtId="10" fontId="3" fillId="33" borderId="21" xfId="67" applyNumberFormat="1" applyFont="1" applyFill="1" applyBorder="1" applyAlignment="1">
      <alignment horizontal="center"/>
      <protection/>
    </xf>
    <xf numFmtId="44" fontId="3" fillId="33" borderId="21" xfId="67" applyNumberFormat="1" applyFont="1" applyFill="1" applyBorder="1" applyAlignment="1">
      <alignment horizontal="center"/>
      <protection/>
    </xf>
    <xf numFmtId="0" fontId="3" fillId="33" borderId="13" xfId="67" applyFont="1" applyFill="1" applyBorder="1" applyAlignment="1">
      <alignment horizontal="center"/>
      <protection/>
    </xf>
    <xf numFmtId="0" fontId="0" fillId="0" borderId="15" xfId="67" applyFill="1" applyBorder="1" applyAlignment="1">
      <alignment horizontal="center"/>
      <protection/>
    </xf>
    <xf numFmtId="0" fontId="0" fillId="0" borderId="18" xfId="67" applyFill="1" applyBorder="1" applyAlignment="1">
      <alignment horizontal="center"/>
      <protection/>
    </xf>
    <xf numFmtId="0" fontId="0" fillId="0" borderId="29" xfId="67" applyBorder="1" applyAlignment="1">
      <alignment horizontal="center"/>
      <protection/>
    </xf>
    <xf numFmtId="44" fontId="0" fillId="0" borderId="23" xfId="67" applyNumberFormat="1" applyFont="1" applyBorder="1" applyAlignment="1">
      <alignment horizontal="center"/>
      <protection/>
    </xf>
    <xf numFmtId="0" fontId="3" fillId="33" borderId="24" xfId="67" applyFont="1" applyFill="1" applyBorder="1" applyAlignment="1">
      <alignment horizontal="center"/>
      <protection/>
    </xf>
    <xf numFmtId="0" fontId="0" fillId="0" borderId="14" xfId="67" applyBorder="1" applyAlignment="1">
      <alignment horizontal="center"/>
      <protection/>
    </xf>
    <xf numFmtId="0" fontId="0" fillId="0" borderId="15" xfId="67" applyBorder="1" applyAlignment="1">
      <alignment horizontal="center"/>
      <protection/>
    </xf>
    <xf numFmtId="0" fontId="0" fillId="0" borderId="15" xfId="71" applyBorder="1" applyAlignment="1">
      <alignment horizontal="center"/>
      <protection/>
    </xf>
    <xf numFmtId="0" fontId="0" fillId="0" borderId="17" xfId="67" applyBorder="1" applyAlignment="1">
      <alignment horizontal="center"/>
      <protection/>
    </xf>
    <xf numFmtId="0" fontId="0" fillId="0" borderId="18" xfId="71" applyFill="1" applyBorder="1" applyAlignment="1">
      <alignment horizontal="center"/>
      <protection/>
    </xf>
    <xf numFmtId="0" fontId="0" fillId="0" borderId="30" xfId="67" applyBorder="1" applyAlignment="1">
      <alignment horizontal="center"/>
      <protection/>
    </xf>
    <xf numFmtId="0" fontId="0" fillId="0" borderId="31" xfId="67" applyFill="1" applyBorder="1" applyAlignment="1">
      <alignment horizontal="center"/>
      <protection/>
    </xf>
    <xf numFmtId="0" fontId="0" fillId="0" borderId="31" xfId="71" applyFill="1" applyBorder="1" applyAlignment="1">
      <alignment horizontal="center"/>
      <protection/>
    </xf>
    <xf numFmtId="44" fontId="0" fillId="0" borderId="0" xfId="47" applyFont="1" applyAlignment="1">
      <alignment/>
    </xf>
    <xf numFmtId="0" fontId="3" fillId="34" borderId="44" xfId="0" applyFont="1" applyFill="1" applyBorder="1" applyAlignment="1">
      <alignment horizontal="center"/>
    </xf>
    <xf numFmtId="0" fontId="3" fillId="0" borderId="0" xfId="67" applyFont="1" applyBorder="1" applyAlignment="1">
      <alignment horizontal="center"/>
      <protection/>
    </xf>
    <xf numFmtId="0" fontId="3" fillId="0" borderId="0" xfId="67" applyFont="1" applyFill="1" applyBorder="1">
      <alignment/>
      <protection/>
    </xf>
    <xf numFmtId="44" fontId="0" fillId="0" borderId="0" xfId="67" applyNumberFormat="1" applyFont="1" applyBorder="1" applyAlignment="1">
      <alignment horizontal="center"/>
      <protection/>
    </xf>
    <xf numFmtId="44" fontId="0" fillId="0" borderId="0" xfId="47" applyFont="1" applyBorder="1" applyAlignment="1">
      <alignment horizontal="center"/>
    </xf>
    <xf numFmtId="44" fontId="0" fillId="0" borderId="0" xfId="67" applyNumberFormat="1" applyBorder="1" applyAlignment="1">
      <alignment horizontal="center"/>
      <protection/>
    </xf>
    <xf numFmtId="44" fontId="3" fillId="0" borderId="0" xfId="67" applyNumberFormat="1" applyFont="1" applyFill="1" applyBorder="1" applyAlignment="1">
      <alignment horizontal="center"/>
      <protection/>
    </xf>
    <xf numFmtId="0" fontId="0" fillId="0" borderId="0" xfId="67" applyFill="1">
      <alignment/>
      <protection/>
    </xf>
    <xf numFmtId="0" fontId="3" fillId="0" borderId="0" xfId="67" applyFont="1" applyFill="1" applyBorder="1" applyAlignment="1">
      <alignment horizontal="center"/>
      <protection/>
    </xf>
    <xf numFmtId="44" fontId="0" fillId="0" borderId="51" xfId="67" applyNumberFormat="1" applyFont="1" applyFill="1" applyBorder="1" applyAlignment="1">
      <alignment horizontal="center"/>
      <protection/>
    </xf>
    <xf numFmtId="44" fontId="3" fillId="0" borderId="51" xfId="67" applyNumberFormat="1" applyFont="1" applyFill="1" applyBorder="1" applyAlignment="1">
      <alignment horizontal="center"/>
      <protection/>
    </xf>
    <xf numFmtId="0" fontId="3" fillId="0" borderId="51" xfId="67" applyFont="1" applyFill="1" applyBorder="1">
      <alignment/>
      <protection/>
    </xf>
    <xf numFmtId="44" fontId="0" fillId="0" borderId="0" xfId="67" applyNumberFormat="1" applyFont="1" applyFill="1" applyBorder="1" applyAlignment="1">
      <alignment horizontal="center"/>
      <protection/>
    </xf>
    <xf numFmtId="0" fontId="3" fillId="0" borderId="15" xfId="67" applyNumberFormat="1" applyFont="1" applyBorder="1" applyAlignment="1">
      <alignment horizontal="center"/>
      <protection/>
    </xf>
    <xf numFmtId="0" fontId="3" fillId="0" borderId="14" xfId="67" applyNumberFormat="1" applyFont="1" applyBorder="1">
      <alignment/>
      <protection/>
    </xf>
    <xf numFmtId="0" fontId="3" fillId="0" borderId="17" xfId="67" applyNumberFormat="1" applyFont="1" applyBorder="1">
      <alignment/>
      <protection/>
    </xf>
    <xf numFmtId="0" fontId="3" fillId="34" borderId="52" xfId="0" applyFont="1" applyFill="1" applyBorder="1" applyAlignment="1">
      <alignment horizontal="center"/>
    </xf>
    <xf numFmtId="0" fontId="3" fillId="34" borderId="26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10" fontId="0" fillId="0" borderId="0" xfId="67" applyNumberFormat="1">
      <alignment/>
      <protection/>
    </xf>
    <xf numFmtId="0" fontId="0" fillId="0" borderId="48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3" fillId="3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4" borderId="52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0" fillId="34" borderId="54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56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5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7" xfId="65" applyFont="1" applyBorder="1" applyAlignment="1">
      <alignment/>
      <protection/>
    </xf>
    <xf numFmtId="0" fontId="0" fillId="0" borderId="53" xfId="65" applyFont="1" applyBorder="1" applyAlignment="1">
      <alignment/>
      <protection/>
    </xf>
    <xf numFmtId="0" fontId="3" fillId="33" borderId="52" xfId="65" applyFont="1" applyFill="1" applyBorder="1" applyAlignment="1">
      <alignment horizontal="right"/>
      <protection/>
    </xf>
    <xf numFmtId="0" fontId="3" fillId="33" borderId="54" xfId="65" applyFont="1" applyFill="1" applyBorder="1" applyAlignment="1">
      <alignment horizontal="right"/>
      <protection/>
    </xf>
    <xf numFmtId="0" fontId="3" fillId="33" borderId="58" xfId="65" applyFont="1" applyFill="1" applyBorder="1" applyAlignment="1">
      <alignment horizontal="right"/>
      <protection/>
    </xf>
    <xf numFmtId="0" fontId="0" fillId="0" borderId="59" xfId="65" applyFont="1" applyBorder="1" applyAlignment="1">
      <alignment/>
      <protection/>
    </xf>
    <xf numFmtId="0" fontId="0" fillId="0" borderId="60" xfId="65" applyFont="1" applyBorder="1" applyAlignment="1">
      <alignment/>
      <protection/>
    </xf>
    <xf numFmtId="0" fontId="0" fillId="0" borderId="36" xfId="65" applyFont="1" applyBorder="1" applyAlignment="1">
      <alignment/>
      <protection/>
    </xf>
    <xf numFmtId="0" fontId="0" fillId="0" borderId="61" xfId="65" applyFont="1" applyBorder="1" applyAlignment="1">
      <alignment/>
      <protection/>
    </xf>
    <xf numFmtId="0" fontId="0" fillId="0" borderId="36" xfId="65" applyFont="1" applyBorder="1" applyAlignment="1">
      <alignment/>
      <protection/>
    </xf>
    <xf numFmtId="0" fontId="0" fillId="0" borderId="47" xfId="65" applyFont="1" applyBorder="1" applyAlignment="1">
      <alignment/>
      <protection/>
    </xf>
    <xf numFmtId="0" fontId="0" fillId="0" borderId="62" xfId="65" applyFont="1" applyBorder="1" applyAlignment="1">
      <alignment/>
      <protection/>
    </xf>
    <xf numFmtId="0" fontId="0" fillId="0" borderId="48" xfId="65" applyFont="1" applyBorder="1" applyAlignment="1">
      <alignment/>
      <protection/>
    </xf>
    <xf numFmtId="0" fontId="0" fillId="0" borderId="63" xfId="65" applyFont="1" applyBorder="1" applyAlignment="1">
      <alignment/>
      <protection/>
    </xf>
    <xf numFmtId="0" fontId="3" fillId="33" borderId="52" xfId="65" applyFont="1" applyFill="1" applyBorder="1" applyAlignment="1">
      <alignment horizontal="center"/>
      <protection/>
    </xf>
    <xf numFmtId="0" fontId="3" fillId="33" borderId="54" xfId="65" applyFont="1" applyFill="1" applyBorder="1" applyAlignment="1">
      <alignment horizontal="center"/>
      <protection/>
    </xf>
    <xf numFmtId="0" fontId="3" fillId="33" borderId="55" xfId="65" applyFont="1" applyFill="1" applyBorder="1" applyAlignment="1">
      <alignment horizontal="center"/>
      <protection/>
    </xf>
    <xf numFmtId="0" fontId="3" fillId="0" borderId="52" xfId="65" applyFont="1" applyBorder="1" applyAlignment="1">
      <alignment horizontal="center" wrapText="1"/>
      <protection/>
    </xf>
    <xf numFmtId="0" fontId="3" fillId="0" borderId="54" xfId="65" applyFont="1" applyBorder="1" applyAlignment="1">
      <alignment horizontal="center" wrapText="1"/>
      <protection/>
    </xf>
    <xf numFmtId="0" fontId="3" fillId="0" borderId="54" xfId="65" applyFont="1" applyBorder="1" applyAlignment="1">
      <alignment horizontal="center"/>
      <protection/>
    </xf>
    <xf numFmtId="0" fontId="3" fillId="0" borderId="55" xfId="65" applyFont="1" applyBorder="1" applyAlignment="1">
      <alignment horizontal="center"/>
      <protection/>
    </xf>
    <xf numFmtId="0" fontId="3" fillId="33" borderId="24" xfId="65" applyFont="1" applyFill="1" applyBorder="1" applyAlignment="1">
      <alignment/>
      <protection/>
    </xf>
    <xf numFmtId="0" fontId="3" fillId="33" borderId="64" xfId="65" applyFont="1" applyFill="1" applyBorder="1" applyAlignment="1">
      <alignment/>
      <protection/>
    </xf>
    <xf numFmtId="0" fontId="3" fillId="33" borderId="12" xfId="65" applyFont="1" applyFill="1" applyBorder="1" applyAlignment="1">
      <alignment/>
      <protection/>
    </xf>
    <xf numFmtId="0" fontId="0" fillId="0" borderId="65" xfId="65" applyFont="1" applyBorder="1" applyAlignment="1">
      <alignment/>
      <protection/>
    </xf>
    <xf numFmtId="0" fontId="0" fillId="0" borderId="66" xfId="65" applyFont="1" applyBorder="1" applyAlignment="1">
      <alignment/>
      <protection/>
    </xf>
    <xf numFmtId="0" fontId="0" fillId="0" borderId="48" xfId="68" applyBorder="1" applyAlignment="1">
      <alignment/>
      <protection/>
    </xf>
    <xf numFmtId="0" fontId="0" fillId="0" borderId="63" xfId="68" applyBorder="1" applyAlignment="1">
      <alignment/>
      <protection/>
    </xf>
    <xf numFmtId="0" fontId="0" fillId="0" borderId="53" xfId="68" applyBorder="1" applyAlignment="1">
      <alignment/>
      <protection/>
    </xf>
    <xf numFmtId="0" fontId="3" fillId="33" borderId="52" xfId="68" applyFont="1" applyFill="1" applyBorder="1" applyAlignment="1">
      <alignment horizontal="right"/>
      <protection/>
    </xf>
    <xf numFmtId="0" fontId="3" fillId="33" borderId="54" xfId="68" applyFont="1" applyFill="1" applyBorder="1" applyAlignment="1">
      <alignment horizontal="right"/>
      <protection/>
    </xf>
    <xf numFmtId="0" fontId="3" fillId="33" borderId="58" xfId="68" applyFont="1" applyFill="1" applyBorder="1" applyAlignment="1">
      <alignment horizontal="right"/>
      <protection/>
    </xf>
    <xf numFmtId="0" fontId="3" fillId="33" borderId="52" xfId="68" applyFont="1" applyFill="1" applyBorder="1" applyAlignment="1">
      <alignment horizontal="center"/>
      <protection/>
    </xf>
    <xf numFmtId="0" fontId="3" fillId="33" borderId="54" xfId="68" applyFont="1" applyFill="1" applyBorder="1" applyAlignment="1">
      <alignment horizontal="center"/>
      <protection/>
    </xf>
    <xf numFmtId="0" fontId="3" fillId="33" borderId="55" xfId="68" applyFont="1" applyFill="1" applyBorder="1" applyAlignment="1">
      <alignment horizontal="center"/>
      <protection/>
    </xf>
    <xf numFmtId="0" fontId="0" fillId="0" borderId="59" xfId="68" applyFont="1" applyBorder="1" applyAlignment="1">
      <alignment/>
      <protection/>
    </xf>
    <xf numFmtId="0" fontId="0" fillId="0" borderId="60" xfId="68" applyBorder="1" applyAlignment="1">
      <alignment/>
      <protection/>
    </xf>
    <xf numFmtId="0" fontId="0" fillId="0" borderId="36" xfId="68" applyFont="1" applyBorder="1" applyAlignment="1">
      <alignment/>
      <protection/>
    </xf>
    <xf numFmtId="0" fontId="0" fillId="0" borderId="61" xfId="68" applyBorder="1" applyAlignment="1">
      <alignment/>
      <protection/>
    </xf>
    <xf numFmtId="0" fontId="0" fillId="0" borderId="36" xfId="68" applyBorder="1" applyAlignment="1">
      <alignment/>
      <protection/>
    </xf>
    <xf numFmtId="0" fontId="0" fillId="0" borderId="37" xfId="68" applyFont="1" applyBorder="1" applyAlignment="1">
      <alignment/>
      <protection/>
    </xf>
    <xf numFmtId="0" fontId="3" fillId="0" borderId="52" xfId="68" applyFont="1" applyBorder="1" applyAlignment="1">
      <alignment horizontal="center" wrapText="1"/>
      <protection/>
    </xf>
    <xf numFmtId="0" fontId="3" fillId="0" borderId="54" xfId="68" applyFont="1" applyBorder="1" applyAlignment="1">
      <alignment horizontal="center" wrapText="1"/>
      <protection/>
    </xf>
    <xf numFmtId="0" fontId="3" fillId="0" borderId="54" xfId="68" applyFont="1" applyBorder="1" applyAlignment="1">
      <alignment horizontal="center"/>
      <protection/>
    </xf>
    <xf numFmtId="0" fontId="3" fillId="0" borderId="55" xfId="68" applyFont="1" applyBorder="1" applyAlignment="1">
      <alignment horizontal="center"/>
      <protection/>
    </xf>
    <xf numFmtId="0" fontId="0" fillId="0" borderId="47" xfId="68" applyBorder="1" applyAlignment="1">
      <alignment/>
      <protection/>
    </xf>
    <xf numFmtId="0" fontId="0" fillId="0" borderId="62" xfId="68" applyBorder="1" applyAlignment="1">
      <alignment/>
      <protection/>
    </xf>
    <xf numFmtId="0" fontId="0" fillId="0" borderId="65" xfId="68" applyBorder="1" applyAlignment="1">
      <alignment/>
      <protection/>
    </xf>
    <xf numFmtId="0" fontId="0" fillId="0" borderId="66" xfId="68" applyBorder="1" applyAlignment="1">
      <alignment/>
      <protection/>
    </xf>
    <xf numFmtId="0" fontId="3" fillId="33" borderId="24" xfId="68" applyFont="1" applyFill="1" applyBorder="1" applyAlignment="1">
      <alignment/>
      <protection/>
    </xf>
    <xf numFmtId="0" fontId="3" fillId="33" borderId="64" xfId="68" applyFont="1" applyFill="1" applyBorder="1" applyAlignment="1">
      <alignment/>
      <protection/>
    </xf>
    <xf numFmtId="0" fontId="3" fillId="33" borderId="12" xfId="68" applyFont="1" applyFill="1" applyBorder="1" applyAlignment="1">
      <alignment/>
      <protection/>
    </xf>
    <xf numFmtId="0" fontId="0" fillId="0" borderId="47" xfId="76" applyBorder="1" applyAlignment="1">
      <alignment/>
      <protection/>
    </xf>
    <xf numFmtId="0" fontId="0" fillId="0" borderId="62" xfId="76" applyBorder="1" applyAlignment="1">
      <alignment/>
      <protection/>
    </xf>
    <xf numFmtId="0" fontId="0" fillId="0" borderId="61" xfId="76" applyBorder="1" applyAlignment="1">
      <alignment/>
      <protection/>
    </xf>
    <xf numFmtId="0" fontId="3" fillId="33" borderId="24" xfId="76" applyFont="1" applyFill="1" applyBorder="1" applyAlignment="1">
      <alignment/>
      <protection/>
    </xf>
    <xf numFmtId="0" fontId="3" fillId="33" borderId="64" xfId="76" applyFont="1" applyFill="1" applyBorder="1" applyAlignment="1">
      <alignment/>
      <protection/>
    </xf>
    <xf numFmtId="0" fontId="3" fillId="33" borderId="12" xfId="76" applyFont="1" applyFill="1" applyBorder="1" applyAlignment="1">
      <alignment/>
      <protection/>
    </xf>
    <xf numFmtId="0" fontId="0" fillId="0" borderId="48" xfId="76" applyBorder="1" applyAlignment="1">
      <alignment/>
      <protection/>
    </xf>
    <xf numFmtId="0" fontId="0" fillId="0" borderId="63" xfId="76" applyBorder="1" applyAlignment="1">
      <alignment/>
      <protection/>
    </xf>
    <xf numFmtId="0" fontId="0" fillId="0" borderId="53" xfId="76" applyBorder="1" applyAlignment="1">
      <alignment/>
      <protection/>
    </xf>
    <xf numFmtId="0" fontId="3" fillId="33" borderId="52" xfId="76" applyFont="1" applyFill="1" applyBorder="1" applyAlignment="1">
      <alignment horizontal="right"/>
      <protection/>
    </xf>
    <xf numFmtId="0" fontId="3" fillId="33" borderId="54" xfId="76" applyFont="1" applyFill="1" applyBorder="1" applyAlignment="1">
      <alignment horizontal="right"/>
      <protection/>
    </xf>
    <xf numFmtId="0" fontId="3" fillId="33" borderId="58" xfId="76" applyFont="1" applyFill="1" applyBorder="1" applyAlignment="1">
      <alignment horizontal="right"/>
      <protection/>
    </xf>
    <xf numFmtId="0" fontId="3" fillId="33" borderId="52" xfId="76" applyFont="1" applyFill="1" applyBorder="1" applyAlignment="1">
      <alignment horizontal="center"/>
      <protection/>
    </xf>
    <xf numFmtId="0" fontId="3" fillId="33" borderId="54" xfId="76" applyFont="1" applyFill="1" applyBorder="1" applyAlignment="1">
      <alignment horizontal="center"/>
      <protection/>
    </xf>
    <xf numFmtId="0" fontId="3" fillId="33" borderId="55" xfId="76" applyFont="1" applyFill="1" applyBorder="1" applyAlignment="1">
      <alignment horizontal="center"/>
      <protection/>
    </xf>
    <xf numFmtId="0" fontId="0" fillId="0" borderId="59" xfId="76" applyFont="1" applyBorder="1" applyAlignment="1">
      <alignment/>
      <protection/>
    </xf>
    <xf numFmtId="0" fontId="0" fillId="0" borderId="60" xfId="76" applyBorder="1" applyAlignment="1">
      <alignment/>
      <protection/>
    </xf>
    <xf numFmtId="0" fontId="0" fillId="0" borderId="36" xfId="76" applyFont="1" applyBorder="1" applyAlignment="1">
      <alignment/>
      <protection/>
    </xf>
    <xf numFmtId="0" fontId="0" fillId="0" borderId="36" xfId="76" applyBorder="1" applyAlignment="1">
      <alignment/>
      <protection/>
    </xf>
    <xf numFmtId="0" fontId="0" fillId="0" borderId="37" xfId="76" applyFont="1" applyBorder="1" applyAlignment="1">
      <alignment/>
      <protection/>
    </xf>
    <xf numFmtId="0" fontId="3" fillId="0" borderId="52" xfId="76" applyFont="1" applyBorder="1" applyAlignment="1">
      <alignment horizontal="center" wrapText="1"/>
      <protection/>
    </xf>
    <xf numFmtId="0" fontId="3" fillId="0" borderId="54" xfId="76" applyFont="1" applyBorder="1" applyAlignment="1">
      <alignment horizontal="center" wrapText="1"/>
      <protection/>
    </xf>
    <xf numFmtId="0" fontId="3" fillId="0" borderId="54" xfId="76" applyFont="1" applyBorder="1" applyAlignment="1">
      <alignment horizontal="center"/>
      <protection/>
    </xf>
    <xf numFmtId="0" fontId="3" fillId="0" borderId="55" xfId="76" applyFont="1" applyBorder="1" applyAlignment="1">
      <alignment horizontal="center"/>
      <protection/>
    </xf>
    <xf numFmtId="0" fontId="0" fillId="0" borderId="65" xfId="76" applyBorder="1" applyAlignment="1">
      <alignment/>
      <protection/>
    </xf>
    <xf numFmtId="0" fontId="0" fillId="0" borderId="66" xfId="76" applyBorder="1" applyAlignment="1">
      <alignment/>
      <protection/>
    </xf>
    <xf numFmtId="0" fontId="0" fillId="0" borderId="37" xfId="67" applyFont="1" applyBorder="1" applyAlignment="1">
      <alignment/>
      <protection/>
    </xf>
    <xf numFmtId="0" fontId="0" fillId="0" borderId="53" xfId="67" applyBorder="1" applyAlignment="1">
      <alignment/>
      <protection/>
    </xf>
    <xf numFmtId="0" fontId="3" fillId="33" borderId="52" xfId="67" applyFont="1" applyFill="1" applyBorder="1" applyAlignment="1">
      <alignment horizontal="right"/>
      <protection/>
    </xf>
    <xf numFmtId="0" fontId="3" fillId="33" borderId="54" xfId="67" applyFont="1" applyFill="1" applyBorder="1" applyAlignment="1">
      <alignment horizontal="right"/>
      <protection/>
    </xf>
    <xf numFmtId="0" fontId="3" fillId="33" borderId="58" xfId="67" applyFont="1" applyFill="1" applyBorder="1" applyAlignment="1">
      <alignment horizontal="right"/>
      <protection/>
    </xf>
    <xf numFmtId="0" fontId="0" fillId="0" borderId="59" xfId="67" applyFont="1" applyBorder="1" applyAlignment="1">
      <alignment/>
      <protection/>
    </xf>
    <xf numFmtId="0" fontId="0" fillId="0" borderId="60" xfId="67" applyBorder="1" applyAlignment="1">
      <alignment/>
      <protection/>
    </xf>
    <xf numFmtId="0" fontId="0" fillId="0" borderId="36" xfId="67" applyFont="1" applyBorder="1" applyAlignment="1">
      <alignment/>
      <protection/>
    </xf>
    <xf numFmtId="0" fontId="0" fillId="0" borderId="61" xfId="67" applyBorder="1" applyAlignment="1">
      <alignment/>
      <protection/>
    </xf>
    <xf numFmtId="0" fontId="0" fillId="0" borderId="36" xfId="67" applyBorder="1" applyAlignment="1">
      <alignment/>
      <protection/>
    </xf>
    <xf numFmtId="0" fontId="0" fillId="0" borderId="47" xfId="67" applyBorder="1" applyAlignment="1">
      <alignment/>
      <protection/>
    </xf>
    <xf numFmtId="0" fontId="0" fillId="0" borderId="62" xfId="67" applyBorder="1" applyAlignment="1">
      <alignment/>
      <protection/>
    </xf>
    <xf numFmtId="0" fontId="0" fillId="0" borderId="48" xfId="67" applyBorder="1" applyAlignment="1">
      <alignment/>
      <protection/>
    </xf>
    <xf numFmtId="0" fontId="0" fillId="0" borderId="63" xfId="67" applyBorder="1" applyAlignment="1">
      <alignment/>
      <protection/>
    </xf>
    <xf numFmtId="0" fontId="3" fillId="33" borderId="52" xfId="67" applyFont="1" applyFill="1" applyBorder="1" applyAlignment="1">
      <alignment horizontal="center"/>
      <protection/>
    </xf>
    <xf numFmtId="0" fontId="3" fillId="33" borderId="54" xfId="67" applyFont="1" applyFill="1" applyBorder="1" applyAlignment="1">
      <alignment horizontal="center"/>
      <protection/>
    </xf>
    <xf numFmtId="0" fontId="3" fillId="33" borderId="55" xfId="67" applyFont="1" applyFill="1" applyBorder="1" applyAlignment="1">
      <alignment horizontal="center"/>
      <protection/>
    </xf>
    <xf numFmtId="0" fontId="3" fillId="0" borderId="52" xfId="67" applyFont="1" applyBorder="1" applyAlignment="1">
      <alignment horizontal="center" wrapText="1"/>
      <protection/>
    </xf>
    <xf numFmtId="0" fontId="3" fillId="0" borderId="54" xfId="67" applyFont="1" applyBorder="1" applyAlignment="1">
      <alignment horizontal="center" wrapText="1"/>
      <protection/>
    </xf>
    <xf numFmtId="0" fontId="3" fillId="0" borderId="54" xfId="67" applyFont="1" applyBorder="1" applyAlignment="1">
      <alignment horizontal="center"/>
      <protection/>
    </xf>
    <xf numFmtId="0" fontId="3" fillId="0" borderId="55" xfId="67" applyFont="1" applyBorder="1" applyAlignment="1">
      <alignment horizontal="center"/>
      <protection/>
    </xf>
    <xf numFmtId="0" fontId="3" fillId="33" borderId="24" xfId="67" applyFont="1" applyFill="1" applyBorder="1" applyAlignment="1">
      <alignment/>
      <protection/>
    </xf>
    <xf numFmtId="0" fontId="3" fillId="33" borderId="64" xfId="67" applyFont="1" applyFill="1" applyBorder="1" applyAlignment="1">
      <alignment/>
      <protection/>
    </xf>
    <xf numFmtId="0" fontId="3" fillId="33" borderId="12" xfId="67" applyFont="1" applyFill="1" applyBorder="1" applyAlignment="1">
      <alignment/>
      <protection/>
    </xf>
    <xf numFmtId="0" fontId="0" fillId="0" borderId="65" xfId="67" applyBorder="1" applyAlignment="1">
      <alignment/>
      <protection/>
    </xf>
    <xf numFmtId="0" fontId="0" fillId="0" borderId="66" xfId="67" applyBorder="1" applyAlignment="1">
      <alignment/>
      <protection/>
    </xf>
    <xf numFmtId="8" fontId="0" fillId="0" borderId="18" xfId="67" applyNumberFormat="1" applyFont="1" applyBorder="1" applyAlignment="1">
      <alignment horizontal="right"/>
      <protection/>
    </xf>
    <xf numFmtId="0" fontId="0" fillId="0" borderId="47" xfId="67" applyFont="1" applyBorder="1" applyAlignment="1">
      <alignment/>
      <protection/>
    </xf>
    <xf numFmtId="44" fontId="0" fillId="0" borderId="0" xfId="0" applyNumberFormat="1" applyAlignment="1">
      <alignment/>
    </xf>
    <xf numFmtId="44" fontId="0" fillId="0" borderId="0" xfId="67" applyNumberFormat="1" applyFont="1" applyFill="1" applyBorder="1" applyAlignment="1">
      <alignment horizontal="left"/>
      <protection/>
    </xf>
    <xf numFmtId="0" fontId="0" fillId="0" borderId="36" xfId="67" applyFont="1" applyBorder="1" applyAlignment="1">
      <alignment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2 3" xfId="49"/>
    <cellStyle name="Currency 3" xfId="50"/>
    <cellStyle name="Currency 3 2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3" xfId="68"/>
    <cellStyle name="Normal 2 2_2013-2014" xfId="69"/>
    <cellStyle name="Normal 2 3" xfId="70"/>
    <cellStyle name="Normal 2 3 2" xfId="71"/>
    <cellStyle name="Normal 2 3 3" xfId="72"/>
    <cellStyle name="Normal 2 3_2013-2014" xfId="73"/>
    <cellStyle name="Normal 2 4" xfId="74"/>
    <cellStyle name="Normal 2 5" xfId="75"/>
    <cellStyle name="Normal 2_2013-2014" xfId="76"/>
    <cellStyle name="Normal 3" xfId="77"/>
    <cellStyle name="Normal 3 2" xfId="78"/>
    <cellStyle name="Normal 3_2013-2014" xfId="79"/>
    <cellStyle name="Normal 4" xfId="80"/>
    <cellStyle name="Normal 5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2 3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ADean\Senate%20Programs\USRC\FY0506\0506%20Summaries\FY2005-2006%20USRC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ADean\Senate\USRC\FY1011\FY1011\10-11%20Summaries\FY2010-2011USRC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2005-2006 Summary"/>
      <sheetName val="May 2005"/>
      <sheetName val="September 2005"/>
      <sheetName val="October 2005"/>
      <sheetName val="November 2005"/>
      <sheetName val="December 2005"/>
      <sheetName val="February 2006"/>
      <sheetName val="March 2006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"/>
      <sheetName val="May 2010"/>
      <sheetName val="September 2010"/>
      <sheetName val="October 2010"/>
      <sheetName val="November 2010"/>
      <sheetName val="December 2010"/>
      <sheetName val="February 2011"/>
      <sheetName val="March 2011"/>
      <sheetName val="April 2011"/>
      <sheetName val="Sheet1"/>
      <sheetName val="May 2011"/>
    </sheetNames>
    <sheetDataSet>
      <sheetData sheetId="1">
        <row r="27">
          <cell r="D27">
            <v>25289</v>
          </cell>
          <cell r="E27">
            <v>17184</v>
          </cell>
        </row>
      </sheetData>
      <sheetData sheetId="8">
        <row r="27">
          <cell r="D27">
            <v>38231.03</v>
          </cell>
          <cell r="E27">
            <v>19250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6.7109375" style="0" customWidth="1"/>
    <col min="2" max="2" width="16.28125" style="0" customWidth="1"/>
    <col min="3" max="3" width="17.421875" style="0" customWidth="1"/>
    <col min="4" max="4" width="16.8515625" style="0" bestFit="1" customWidth="1"/>
    <col min="5" max="5" width="17.57421875" style="0" bestFit="1" customWidth="1"/>
    <col min="6" max="6" width="16.8515625" style="0" bestFit="1" customWidth="1"/>
    <col min="7" max="7" width="13.57421875" style="0" customWidth="1"/>
    <col min="8" max="9" width="12.28125" style="0" bestFit="1" customWidth="1"/>
  </cols>
  <sheetData>
    <row r="1" spans="1:5" ht="12.75">
      <c r="A1" s="278" t="s">
        <v>37</v>
      </c>
      <c r="B1" s="278"/>
      <c r="C1" s="278"/>
      <c r="D1" s="278"/>
      <c r="E1" s="278"/>
    </row>
    <row r="2" spans="1:4" ht="12.75">
      <c r="A2" s="279" t="s">
        <v>80</v>
      </c>
      <c r="B2" s="279"/>
      <c r="C2" s="279"/>
      <c r="D2" s="279"/>
    </row>
    <row r="3" spans="1:4" ht="13.5" thickBot="1">
      <c r="A3" s="3"/>
      <c r="B3" s="3"/>
      <c r="C3" s="3"/>
      <c r="D3" s="3"/>
    </row>
    <row r="4" spans="1:4" ht="13.5" thickBot="1">
      <c r="A4" s="40" t="s">
        <v>35</v>
      </c>
      <c r="B4" s="1" t="s">
        <v>2</v>
      </c>
      <c r="C4" s="1" t="s">
        <v>3</v>
      </c>
      <c r="D4" s="41" t="s">
        <v>6</v>
      </c>
    </row>
    <row r="5" spans="1:4" ht="13.5" thickTop="1">
      <c r="A5" s="117" t="s">
        <v>49</v>
      </c>
      <c r="B5" s="143">
        <v>137</v>
      </c>
      <c r="C5" s="143">
        <v>96</v>
      </c>
      <c r="D5" s="118">
        <v>116761</v>
      </c>
    </row>
    <row r="6" spans="1:4" ht="12.75">
      <c r="A6" s="43" t="s">
        <v>50</v>
      </c>
      <c r="B6" s="119">
        <v>157</v>
      </c>
      <c r="C6" s="119">
        <v>102</v>
      </c>
      <c r="D6" s="120">
        <v>131023</v>
      </c>
    </row>
    <row r="7" spans="1:4" ht="12.75">
      <c r="A7" s="43" t="s">
        <v>55</v>
      </c>
      <c r="B7" s="119">
        <v>151</v>
      </c>
      <c r="C7" s="119">
        <v>120</v>
      </c>
      <c r="D7" s="120">
        <v>149705</v>
      </c>
    </row>
    <row r="8" spans="1:4" ht="12.75">
      <c r="A8" s="43" t="s">
        <v>64</v>
      </c>
      <c r="B8" s="141">
        <v>156</v>
      </c>
      <c r="C8" s="141">
        <v>119</v>
      </c>
      <c r="D8" s="42">
        <v>153745</v>
      </c>
    </row>
    <row r="9" spans="1:4" ht="12.75">
      <c r="A9" s="43" t="s">
        <v>65</v>
      </c>
      <c r="B9" s="141">
        <v>144</v>
      </c>
      <c r="C9" s="141">
        <v>86</v>
      </c>
      <c r="D9" s="42">
        <v>77518.44</v>
      </c>
    </row>
    <row r="10" spans="1:4" ht="12.75">
      <c r="A10" s="43" t="s">
        <v>70</v>
      </c>
      <c r="B10" s="141">
        <v>102</v>
      </c>
      <c r="C10" s="141">
        <v>83</v>
      </c>
      <c r="D10" s="42">
        <v>79135.07</v>
      </c>
    </row>
    <row r="11" spans="1:4" ht="13.5" thickBot="1">
      <c r="A11" s="121" t="s">
        <v>75</v>
      </c>
      <c r="B11" s="142">
        <v>109</v>
      </c>
      <c r="C11" s="142">
        <v>82</v>
      </c>
      <c r="D11" s="184">
        <v>90683.36</v>
      </c>
    </row>
    <row r="12" spans="1:5" s="4" customFormat="1" ht="13.5" thickBot="1">
      <c r="A12" s="2"/>
      <c r="B12" s="2"/>
      <c r="C12" s="5"/>
      <c r="D12" s="6"/>
      <c r="E12" s="6"/>
    </row>
    <row r="13" spans="1:9" s="4" customFormat="1" ht="13.5" thickBot="1">
      <c r="A13" s="264" t="s">
        <v>38</v>
      </c>
      <c r="B13" s="265"/>
      <c r="C13" s="265"/>
      <c r="D13" s="265"/>
      <c r="E13" s="265"/>
      <c r="F13" s="265"/>
      <c r="G13" s="265"/>
      <c r="H13" s="265"/>
      <c r="I13" s="266"/>
    </row>
    <row r="14" spans="1:9" s="4" customFormat="1" ht="13.5" thickBot="1">
      <c r="A14" s="274" t="s">
        <v>27</v>
      </c>
      <c r="B14" s="275"/>
      <c r="C14" s="37" t="s">
        <v>49</v>
      </c>
      <c r="D14" s="37" t="s">
        <v>50</v>
      </c>
      <c r="E14" s="37" t="s">
        <v>55</v>
      </c>
      <c r="F14" s="37" t="s">
        <v>64</v>
      </c>
      <c r="G14" s="256" t="s">
        <v>65</v>
      </c>
      <c r="H14" s="256" t="s">
        <v>70</v>
      </c>
      <c r="I14" s="257" t="s">
        <v>75</v>
      </c>
    </row>
    <row r="15" spans="1:9" s="4" customFormat="1" ht="13.5" thickTop="1">
      <c r="A15" s="272" t="s">
        <v>28</v>
      </c>
      <c r="B15" s="273"/>
      <c r="C15" s="64">
        <v>1</v>
      </c>
      <c r="D15" s="122">
        <v>0</v>
      </c>
      <c r="E15" s="126">
        <v>0</v>
      </c>
      <c r="F15" s="188">
        <v>1</v>
      </c>
      <c r="G15" s="126">
        <v>0</v>
      </c>
      <c r="H15" s="122">
        <v>1</v>
      </c>
      <c r="I15" s="64">
        <v>0</v>
      </c>
    </row>
    <row r="16" spans="1:9" s="4" customFormat="1" ht="12.75">
      <c r="A16" s="263" t="s">
        <v>42</v>
      </c>
      <c r="B16" s="262"/>
      <c r="C16" s="65">
        <v>11</v>
      </c>
      <c r="D16" s="123">
        <v>11</v>
      </c>
      <c r="E16" s="127">
        <v>16</v>
      </c>
      <c r="F16" s="189">
        <v>15</v>
      </c>
      <c r="G16" s="127">
        <v>9</v>
      </c>
      <c r="H16" s="123">
        <v>13</v>
      </c>
      <c r="I16" s="65">
        <v>15</v>
      </c>
    </row>
    <row r="17" spans="1:9" s="4" customFormat="1" ht="12.75">
      <c r="A17" s="261" t="s">
        <v>29</v>
      </c>
      <c r="B17" s="262"/>
      <c r="C17" s="65">
        <v>1</v>
      </c>
      <c r="D17" s="123">
        <v>1</v>
      </c>
      <c r="E17" s="127">
        <v>1</v>
      </c>
      <c r="F17" s="189">
        <v>1</v>
      </c>
      <c r="G17" s="127">
        <v>1</v>
      </c>
      <c r="H17" s="123">
        <v>0</v>
      </c>
      <c r="I17" s="65">
        <v>0</v>
      </c>
    </row>
    <row r="18" spans="1:9" s="4" customFormat="1" ht="12.75">
      <c r="A18" s="261" t="s">
        <v>30</v>
      </c>
      <c r="B18" s="262"/>
      <c r="C18" s="65">
        <v>7</v>
      </c>
      <c r="D18" s="123">
        <v>43</v>
      </c>
      <c r="E18" s="127">
        <v>41</v>
      </c>
      <c r="F18" s="189">
        <v>43</v>
      </c>
      <c r="G18" s="127">
        <v>22</v>
      </c>
      <c r="H18" s="123">
        <v>22</v>
      </c>
      <c r="I18" s="65">
        <v>7</v>
      </c>
    </row>
    <row r="19" spans="1:9" s="4" customFormat="1" ht="12.75">
      <c r="A19" s="261" t="s">
        <v>31</v>
      </c>
      <c r="B19" s="262"/>
      <c r="C19" s="65">
        <v>4</v>
      </c>
      <c r="D19" s="123">
        <v>1</v>
      </c>
      <c r="E19" s="127">
        <v>3</v>
      </c>
      <c r="F19" s="189">
        <v>2</v>
      </c>
      <c r="G19" s="127">
        <v>3</v>
      </c>
      <c r="H19" s="123">
        <v>1</v>
      </c>
      <c r="I19" s="65">
        <v>1</v>
      </c>
    </row>
    <row r="20" spans="1:9" s="4" customFormat="1" ht="12.75">
      <c r="A20" s="261" t="s">
        <v>32</v>
      </c>
      <c r="B20" s="262"/>
      <c r="C20" s="65">
        <v>29</v>
      </c>
      <c r="D20" s="123">
        <v>3</v>
      </c>
      <c r="E20" s="127">
        <v>2</v>
      </c>
      <c r="F20" s="189">
        <v>4</v>
      </c>
      <c r="G20" s="127">
        <v>1</v>
      </c>
      <c r="H20" s="123">
        <v>4</v>
      </c>
      <c r="I20" s="65">
        <v>21</v>
      </c>
    </row>
    <row r="21" spans="1:9" s="4" customFormat="1" ht="13.5" thickBot="1">
      <c r="A21" s="259" t="s">
        <v>33</v>
      </c>
      <c r="B21" s="260"/>
      <c r="C21" s="66">
        <v>43</v>
      </c>
      <c r="D21" s="124">
        <v>43</v>
      </c>
      <c r="E21" s="128">
        <v>57</v>
      </c>
      <c r="F21" s="190">
        <v>53</v>
      </c>
      <c r="G21" s="128">
        <v>50</v>
      </c>
      <c r="H21" s="124">
        <v>42</v>
      </c>
      <c r="I21" s="66">
        <v>38</v>
      </c>
    </row>
    <row r="22" spans="1:9" s="4" customFormat="1" ht="13.5" thickBot="1">
      <c r="A22" s="38" t="s">
        <v>25</v>
      </c>
      <c r="B22" s="39"/>
      <c r="C22" s="63">
        <f>SUM(C15:C21)</f>
        <v>96</v>
      </c>
      <c r="D22" s="125">
        <f aca="true" t="shared" si="0" ref="D22:I22">SUM(D15:D21)</f>
        <v>102</v>
      </c>
      <c r="E22" s="129">
        <f t="shared" si="0"/>
        <v>120</v>
      </c>
      <c r="F22" s="185">
        <f t="shared" si="0"/>
        <v>119</v>
      </c>
      <c r="G22" s="197">
        <f t="shared" si="0"/>
        <v>86</v>
      </c>
      <c r="H22" s="255">
        <f t="shared" si="0"/>
        <v>83</v>
      </c>
      <c r="I22" s="197">
        <f t="shared" si="0"/>
        <v>82</v>
      </c>
    </row>
    <row r="23" spans="1:5" s="4" customFormat="1" ht="13.5" thickBot="1">
      <c r="A23"/>
      <c r="B23"/>
      <c r="C23"/>
      <c r="D23"/>
      <c r="E23"/>
    </row>
    <row r="24" spans="1:9" s="4" customFormat="1" ht="13.5" thickBot="1">
      <c r="A24" s="267" t="s">
        <v>39</v>
      </c>
      <c r="B24" s="268"/>
      <c r="C24" s="268"/>
      <c r="D24" s="268"/>
      <c r="E24" s="268"/>
      <c r="F24" s="268"/>
      <c r="G24" s="269"/>
      <c r="H24" s="270"/>
      <c r="I24" s="271"/>
    </row>
    <row r="25" spans="1:9" s="4" customFormat="1" ht="13.5" thickBot="1">
      <c r="A25" s="276" t="s">
        <v>27</v>
      </c>
      <c r="B25" s="277"/>
      <c r="C25" s="195" t="s">
        <v>49</v>
      </c>
      <c r="D25" s="195" t="s">
        <v>50</v>
      </c>
      <c r="E25" s="186" t="s">
        <v>55</v>
      </c>
      <c r="F25" s="187" t="s">
        <v>64</v>
      </c>
      <c r="G25" s="239" t="s">
        <v>65</v>
      </c>
      <c r="H25" s="239" t="s">
        <v>70</v>
      </c>
      <c r="I25" s="239" t="s">
        <v>75</v>
      </c>
    </row>
    <row r="26" spans="1:9" s="4" customFormat="1" ht="13.5" thickTop="1">
      <c r="A26" s="272" t="s">
        <v>28</v>
      </c>
      <c r="B26" s="273"/>
      <c r="C26" s="68">
        <v>1740</v>
      </c>
      <c r="D26" s="68">
        <v>0</v>
      </c>
      <c r="E26" s="130">
        <v>0</v>
      </c>
      <c r="F26" s="191">
        <v>2000</v>
      </c>
      <c r="G26" s="130">
        <v>0</v>
      </c>
      <c r="H26" s="68">
        <v>1850</v>
      </c>
      <c r="I26" s="68">
        <v>0</v>
      </c>
    </row>
    <row r="27" spans="1:9" s="4" customFormat="1" ht="12.75">
      <c r="A27" s="263" t="s">
        <v>42</v>
      </c>
      <c r="B27" s="262"/>
      <c r="C27" s="69">
        <v>16543</v>
      </c>
      <c r="D27" s="69">
        <v>20012</v>
      </c>
      <c r="E27" s="131">
        <v>31081</v>
      </c>
      <c r="F27" s="192">
        <v>26065</v>
      </c>
      <c r="G27" s="131">
        <v>14416</v>
      </c>
      <c r="H27" s="69">
        <v>18719.28</v>
      </c>
      <c r="I27" s="69">
        <v>25492.48</v>
      </c>
    </row>
    <row r="28" spans="1:9" s="4" customFormat="1" ht="12.75">
      <c r="A28" s="261" t="s">
        <v>29</v>
      </c>
      <c r="B28" s="262"/>
      <c r="C28" s="69">
        <v>1500</v>
      </c>
      <c r="D28" s="69">
        <v>500</v>
      </c>
      <c r="E28" s="131">
        <v>1741</v>
      </c>
      <c r="F28" s="192">
        <v>1999</v>
      </c>
      <c r="G28" s="131">
        <v>245</v>
      </c>
      <c r="H28" s="69">
        <v>0</v>
      </c>
      <c r="I28" s="69">
        <v>0</v>
      </c>
    </row>
    <row r="29" spans="1:9" s="4" customFormat="1" ht="12.75">
      <c r="A29" s="261" t="s">
        <v>30</v>
      </c>
      <c r="B29" s="262"/>
      <c r="C29" s="69">
        <v>11764</v>
      </c>
      <c r="D29" s="69">
        <v>74307</v>
      </c>
      <c r="E29" s="131">
        <v>69769</v>
      </c>
      <c r="F29" s="192">
        <v>74413</v>
      </c>
      <c r="G29" s="131">
        <v>19509</v>
      </c>
      <c r="H29" s="69">
        <v>17055</v>
      </c>
      <c r="I29" s="69">
        <v>12739</v>
      </c>
    </row>
    <row r="30" spans="1:9" s="4" customFormat="1" ht="12.75">
      <c r="A30" s="261" t="s">
        <v>31</v>
      </c>
      <c r="B30" s="262"/>
      <c r="C30" s="69">
        <v>6348</v>
      </c>
      <c r="D30" s="69">
        <v>1988</v>
      </c>
      <c r="E30" s="131">
        <v>4708</v>
      </c>
      <c r="F30" s="192">
        <v>3980</v>
      </c>
      <c r="G30" s="131">
        <v>2110</v>
      </c>
      <c r="H30" s="69">
        <v>2000</v>
      </c>
      <c r="I30" s="69">
        <v>2000</v>
      </c>
    </row>
    <row r="31" spans="1:9" s="4" customFormat="1" ht="12.75">
      <c r="A31" s="261" t="s">
        <v>32</v>
      </c>
      <c r="B31" s="262"/>
      <c r="C31" s="69">
        <v>53186</v>
      </c>
      <c r="D31" s="69">
        <v>5935</v>
      </c>
      <c r="E31" s="131">
        <v>2850</v>
      </c>
      <c r="F31" s="192">
        <v>6555</v>
      </c>
      <c r="G31" s="131">
        <v>1989</v>
      </c>
      <c r="H31" s="69">
        <v>7714</v>
      </c>
      <c r="I31" s="69">
        <v>20140</v>
      </c>
    </row>
    <row r="32" spans="1:9" s="4" customFormat="1" ht="13.5" thickBot="1">
      <c r="A32" s="259" t="s">
        <v>33</v>
      </c>
      <c r="B32" s="260"/>
      <c r="C32" s="70">
        <v>25680</v>
      </c>
      <c r="D32" s="70">
        <v>28281</v>
      </c>
      <c r="E32" s="132">
        <v>39556</v>
      </c>
      <c r="F32" s="193">
        <v>38733</v>
      </c>
      <c r="G32" s="131">
        <v>39249.44</v>
      </c>
      <c r="H32" s="70">
        <v>31796.79</v>
      </c>
      <c r="I32" s="70">
        <v>30311.88</v>
      </c>
    </row>
    <row r="33" spans="1:9" s="4" customFormat="1" ht="13.5" thickBot="1">
      <c r="A33" s="38" t="s">
        <v>25</v>
      </c>
      <c r="B33" s="39"/>
      <c r="C33" s="67">
        <v>116761</v>
      </c>
      <c r="D33" s="67">
        <f aca="true" t="shared" si="1" ref="D33:I33">SUM(D26:D32)</f>
        <v>131023</v>
      </c>
      <c r="E33" s="133">
        <f t="shared" si="1"/>
        <v>149705</v>
      </c>
      <c r="F33" s="194">
        <f t="shared" si="1"/>
        <v>153745</v>
      </c>
      <c r="G33" s="196">
        <f t="shared" si="1"/>
        <v>77518.44</v>
      </c>
      <c r="H33" s="67">
        <f t="shared" si="1"/>
        <v>79135.07</v>
      </c>
      <c r="I33" s="67">
        <f t="shared" si="1"/>
        <v>90683.36</v>
      </c>
    </row>
    <row r="34" spans="1:4" s="4" customFormat="1" ht="12.75">
      <c r="A34" s="2"/>
      <c r="B34" s="7"/>
      <c r="C34" s="7"/>
      <c r="D34" s="8"/>
    </row>
    <row r="35" s="4" customFormat="1" ht="12.75"/>
    <row r="36" s="4" customFormat="1" ht="12.75"/>
    <row r="37" s="4" customFormat="1" ht="12.75"/>
    <row r="38" s="4" customFormat="1" ht="12.75"/>
    <row r="39" spans="1:4" s="4" customFormat="1" ht="12.75">
      <c r="A39" s="2"/>
      <c r="B39" s="7"/>
      <c r="C39" s="7"/>
      <c r="D39" s="8"/>
    </row>
    <row r="40" spans="1:4" s="4" customFormat="1" ht="12.75">
      <c r="A40" s="2"/>
      <c r="B40" s="7"/>
      <c r="C40" s="7"/>
      <c r="D40" s="8"/>
    </row>
    <row r="41" spans="1:4" s="4" customFormat="1" ht="12.75">
      <c r="A41" s="2"/>
      <c r="B41" s="7"/>
      <c r="C41" s="7"/>
      <c r="D41" s="8"/>
    </row>
    <row r="42" spans="1:4" s="4" customFormat="1" ht="12.75">
      <c r="A42" s="2"/>
      <c r="B42" s="7"/>
      <c r="C42" s="7"/>
      <c r="D42" s="8"/>
    </row>
    <row r="43" spans="1:4" s="4" customFormat="1" ht="12.75">
      <c r="A43" s="2"/>
      <c r="B43" s="7"/>
      <c r="C43" s="7"/>
      <c r="D43" s="8"/>
    </row>
    <row r="44" spans="1:4" s="4" customFormat="1" ht="12.75">
      <c r="A44" s="2"/>
      <c r="B44" s="7"/>
      <c r="C44" s="7"/>
      <c r="D44" s="8"/>
    </row>
    <row r="57" ht="12.75">
      <c r="G57" t="s">
        <v>36</v>
      </c>
    </row>
  </sheetData>
  <sheetProtection/>
  <mergeCells count="20">
    <mergeCell ref="A14:B14"/>
    <mergeCell ref="A25:B25"/>
    <mergeCell ref="A17:B17"/>
    <mergeCell ref="A20:B20"/>
    <mergeCell ref="A21:B21"/>
    <mergeCell ref="A1:E1"/>
    <mergeCell ref="A2:D2"/>
    <mergeCell ref="A15:B15"/>
    <mergeCell ref="A16:B16"/>
    <mergeCell ref="A18:B18"/>
    <mergeCell ref="A32:B32"/>
    <mergeCell ref="A28:B28"/>
    <mergeCell ref="A29:B29"/>
    <mergeCell ref="A30:B30"/>
    <mergeCell ref="A27:B27"/>
    <mergeCell ref="A13:I13"/>
    <mergeCell ref="A24:I24"/>
    <mergeCell ref="A26:B26"/>
    <mergeCell ref="A31:B31"/>
    <mergeCell ref="A19:B19"/>
  </mergeCells>
  <printOptions horizontalCentered="1"/>
  <pageMargins left="0.75" right="0.75" top="1" bottom="1" header="0.5" footer="0.5"/>
  <pageSetup horizontalDpi="600" verticalDpi="600" orientation="landscape" scale="91" r:id="rId1"/>
  <headerFooter alignWithMargins="0">
    <oddFooter>&amp;L&amp;Z&amp;F&amp;R&amp;D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15" sqref="K14:K15"/>
    </sheetView>
  </sheetViews>
  <sheetFormatPr defaultColWidth="9.140625" defaultRowHeight="12.75"/>
  <cols>
    <col min="1" max="1" width="11.57421875" style="0" bestFit="1" customWidth="1"/>
    <col min="2" max="2" width="8.7109375" style="0" customWidth="1"/>
    <col min="3" max="3" width="14.7109375" style="0" customWidth="1"/>
    <col min="4" max="4" width="18.7109375" style="0" customWidth="1"/>
    <col min="5" max="5" width="12.7109375" style="0" customWidth="1"/>
    <col min="6" max="6" width="17.8515625" style="0" bestFit="1" customWidth="1"/>
    <col min="7" max="7" width="16.7109375" style="0" customWidth="1"/>
    <col min="8" max="11" width="11.28125" style="0" bestFit="1" customWidth="1"/>
    <col min="12" max="12" width="6.140625" style="0" customWidth="1"/>
    <col min="13" max="13" width="10.140625" style="0" bestFit="1" customWidth="1"/>
  </cols>
  <sheetData>
    <row r="1" spans="1:9" ht="32.25" customHeight="1" thickBot="1">
      <c r="A1" s="297" t="s">
        <v>45</v>
      </c>
      <c r="B1" s="298"/>
      <c r="C1" s="299"/>
      <c r="D1" s="299"/>
      <c r="E1" s="299"/>
      <c r="F1" s="299"/>
      <c r="G1" s="300"/>
      <c r="H1" s="44"/>
      <c r="I1" s="44"/>
    </row>
    <row r="2" spans="1:9" ht="13.5" thickBot="1">
      <c r="A2" s="9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F2" s="13" t="s">
        <v>5</v>
      </c>
      <c r="G2" s="14" t="s">
        <v>6</v>
      </c>
      <c r="H2" s="44"/>
      <c r="I2" s="44"/>
    </row>
    <row r="3" spans="1:9" ht="13.5" thickTop="1">
      <c r="A3" s="15" t="s">
        <v>7</v>
      </c>
      <c r="B3" s="16" t="s">
        <v>40</v>
      </c>
      <c r="C3" s="17">
        <v>20</v>
      </c>
      <c r="D3" s="17">
        <v>13</v>
      </c>
      <c r="E3" s="18">
        <f aca="true" t="shared" si="0" ref="E3:E10">D3/C3</f>
        <v>0.65</v>
      </c>
      <c r="F3" s="19">
        <f>'[2]May 2010'!D27</f>
        <v>25289</v>
      </c>
      <c r="G3" s="20">
        <f>'[2]May 2010'!E27</f>
        <v>17184</v>
      </c>
      <c r="H3" s="44"/>
      <c r="I3" s="45"/>
    </row>
    <row r="4" spans="1:9" ht="12.75">
      <c r="A4" s="21" t="s">
        <v>8</v>
      </c>
      <c r="B4" s="16" t="s">
        <v>40</v>
      </c>
      <c r="C4" s="22">
        <v>17</v>
      </c>
      <c r="D4" s="22">
        <v>13</v>
      </c>
      <c r="E4" s="18">
        <f t="shared" si="0"/>
        <v>0.7647058823529411</v>
      </c>
      <c r="F4" s="23">
        <v>21459</v>
      </c>
      <c r="G4" s="24">
        <v>17582</v>
      </c>
      <c r="H4" s="44"/>
      <c r="I4" s="44"/>
    </row>
    <row r="5" spans="1:9" ht="12.75">
      <c r="A5" s="21" t="s">
        <v>9</v>
      </c>
      <c r="B5" s="16" t="s">
        <v>40</v>
      </c>
      <c r="C5" s="46">
        <v>14</v>
      </c>
      <c r="D5" s="46">
        <v>9</v>
      </c>
      <c r="E5" s="18">
        <f t="shared" si="0"/>
        <v>0.6428571428571429</v>
      </c>
      <c r="F5" s="47">
        <v>15775</v>
      </c>
      <c r="G5" s="48">
        <v>10104</v>
      </c>
      <c r="H5" s="44"/>
      <c r="I5" s="44"/>
    </row>
    <row r="6" spans="1:9" ht="12.75">
      <c r="A6" s="21" t="s">
        <v>10</v>
      </c>
      <c r="B6" s="16" t="s">
        <v>40</v>
      </c>
      <c r="C6" s="46">
        <v>15</v>
      </c>
      <c r="D6" s="46">
        <v>10</v>
      </c>
      <c r="E6" s="18">
        <f t="shared" si="0"/>
        <v>0.6666666666666666</v>
      </c>
      <c r="F6" s="47">
        <v>15447</v>
      </c>
      <c r="G6" s="49">
        <v>10378</v>
      </c>
      <c r="H6" s="44"/>
      <c r="I6" s="44"/>
    </row>
    <row r="7" spans="1:9" ht="12.75">
      <c r="A7" s="21" t="s">
        <v>11</v>
      </c>
      <c r="B7" s="16" t="s">
        <v>40</v>
      </c>
      <c r="C7" s="46">
        <v>7</v>
      </c>
      <c r="D7" s="46">
        <v>5</v>
      </c>
      <c r="E7" s="18">
        <f t="shared" si="0"/>
        <v>0.7142857142857143</v>
      </c>
      <c r="F7" s="47">
        <v>8502</v>
      </c>
      <c r="G7" s="49">
        <v>5650</v>
      </c>
      <c r="H7" s="44"/>
      <c r="I7" s="50"/>
    </row>
    <row r="8" spans="1:9" ht="12.75">
      <c r="A8" s="21" t="s">
        <v>12</v>
      </c>
      <c r="B8" s="16" t="s">
        <v>48</v>
      </c>
      <c r="C8" s="46">
        <v>21</v>
      </c>
      <c r="D8" s="46">
        <v>17</v>
      </c>
      <c r="E8" s="18">
        <f t="shared" si="0"/>
        <v>0.8095238095238095</v>
      </c>
      <c r="F8" s="47">
        <v>23182.5</v>
      </c>
      <c r="G8" s="49">
        <v>16550</v>
      </c>
      <c r="H8" s="44"/>
      <c r="I8" s="44"/>
    </row>
    <row r="9" spans="1:9" ht="12.75">
      <c r="A9" s="21" t="s">
        <v>13</v>
      </c>
      <c r="B9" s="16" t="s">
        <v>48</v>
      </c>
      <c r="C9" s="46">
        <v>21</v>
      </c>
      <c r="D9" s="46">
        <v>17</v>
      </c>
      <c r="E9" s="18">
        <f t="shared" si="0"/>
        <v>0.8095238095238095</v>
      </c>
      <c r="F9" s="47">
        <v>26129.25</v>
      </c>
      <c r="G9" s="49">
        <v>20063</v>
      </c>
      <c r="H9" s="44"/>
      <c r="I9" s="44"/>
    </row>
    <row r="10" spans="1:9" ht="13.5" thickBot="1">
      <c r="A10" s="21" t="s">
        <v>34</v>
      </c>
      <c r="B10" s="16" t="s">
        <v>48</v>
      </c>
      <c r="C10" s="46">
        <v>22</v>
      </c>
      <c r="D10" s="46">
        <v>12</v>
      </c>
      <c r="E10" s="18">
        <f t="shared" si="0"/>
        <v>0.5454545454545454</v>
      </c>
      <c r="F10" s="47">
        <f>'[2]April 2011'!D27</f>
        <v>38231.03</v>
      </c>
      <c r="G10" s="49">
        <f>'[2]April 2011'!E27</f>
        <v>19250</v>
      </c>
      <c r="H10" s="44"/>
      <c r="I10" s="44"/>
    </row>
    <row r="11" spans="1:9" ht="13.5" thickBot="1">
      <c r="A11" s="25" t="s">
        <v>14</v>
      </c>
      <c r="B11" s="26"/>
      <c r="C11" s="26">
        <f>SUM(C3:C10)</f>
        <v>137</v>
      </c>
      <c r="D11" s="26">
        <f>SUM(D3:D10)</f>
        <v>96</v>
      </c>
      <c r="E11" s="27">
        <f>D11/C11</f>
        <v>0.7007299270072993</v>
      </c>
      <c r="F11" s="28">
        <f>SUM(F3:F10)</f>
        <v>174014.78</v>
      </c>
      <c r="G11" s="29">
        <f>SUM(G3:G10)</f>
        <v>116761</v>
      </c>
      <c r="H11" s="44"/>
      <c r="I11" s="44"/>
    </row>
    <row r="12" spans="1:9" ht="13.5" thickBot="1">
      <c r="A12" s="44"/>
      <c r="B12" s="44"/>
      <c r="C12" s="44"/>
      <c r="D12" s="44"/>
      <c r="E12" s="44"/>
      <c r="F12" s="44"/>
      <c r="G12" s="44"/>
      <c r="H12" s="44"/>
      <c r="I12" s="44"/>
    </row>
    <row r="13" spans="1:8" ht="13.5" thickBot="1">
      <c r="A13" s="44"/>
      <c r="B13" s="294" t="s">
        <v>46</v>
      </c>
      <c r="C13" s="295"/>
      <c r="D13" s="295"/>
      <c r="E13" s="295"/>
      <c r="F13" s="295"/>
      <c r="G13" s="296"/>
      <c r="H13" s="44"/>
    </row>
    <row r="14" spans="1:8" ht="13.5" thickBot="1">
      <c r="A14" s="44"/>
      <c r="B14" s="301" t="s">
        <v>15</v>
      </c>
      <c r="C14" s="302"/>
      <c r="D14" s="303"/>
      <c r="E14" s="13" t="s">
        <v>16</v>
      </c>
      <c r="F14" s="12" t="s">
        <v>17</v>
      </c>
      <c r="G14" s="30"/>
      <c r="H14" s="44"/>
    </row>
    <row r="15" spans="1:7" ht="13.5" thickTop="1">
      <c r="A15" s="44"/>
      <c r="B15" s="304" t="s">
        <v>18</v>
      </c>
      <c r="C15" s="305"/>
      <c r="D15" s="286"/>
      <c r="E15" s="51">
        <v>11</v>
      </c>
      <c r="F15" s="51">
        <v>10</v>
      </c>
      <c r="G15" s="31">
        <v>13981</v>
      </c>
    </row>
    <row r="16" spans="1:7" ht="12.75">
      <c r="A16" s="44"/>
      <c r="B16" s="290" t="s">
        <v>19</v>
      </c>
      <c r="C16" s="291"/>
      <c r="D16" s="288"/>
      <c r="E16" s="52">
        <v>37</v>
      </c>
      <c r="F16" s="52">
        <v>30</v>
      </c>
      <c r="G16" s="32">
        <v>31675</v>
      </c>
    </row>
    <row r="17" spans="2:7" ht="12.75">
      <c r="B17" s="290" t="s">
        <v>20</v>
      </c>
      <c r="C17" s="291"/>
      <c r="D17" s="288"/>
      <c r="E17" s="52">
        <v>16</v>
      </c>
      <c r="F17" s="52">
        <v>12</v>
      </c>
      <c r="G17" s="32">
        <v>15719</v>
      </c>
    </row>
    <row r="18" spans="2:7" ht="12.75">
      <c r="B18" s="290" t="s">
        <v>21</v>
      </c>
      <c r="C18" s="291"/>
      <c r="D18" s="288"/>
      <c r="E18" s="52">
        <v>11</v>
      </c>
      <c r="F18" s="52">
        <v>6</v>
      </c>
      <c r="G18" s="32">
        <v>5733</v>
      </c>
    </row>
    <row r="19" spans="2:7" ht="12.75">
      <c r="B19" s="290" t="s">
        <v>22</v>
      </c>
      <c r="C19" s="291"/>
      <c r="D19" s="288"/>
      <c r="E19" s="52">
        <v>31</v>
      </c>
      <c r="F19" s="52">
        <v>17</v>
      </c>
      <c r="G19" s="32">
        <v>21468</v>
      </c>
    </row>
    <row r="20" spans="2:7" ht="12.75">
      <c r="B20" s="290" t="s">
        <v>23</v>
      </c>
      <c r="C20" s="291"/>
      <c r="D20" s="288"/>
      <c r="E20" s="52">
        <v>29</v>
      </c>
      <c r="F20" s="52">
        <v>19</v>
      </c>
      <c r="G20" s="32">
        <v>26685</v>
      </c>
    </row>
    <row r="21" spans="2:7" ht="13.5" thickBot="1">
      <c r="B21" s="292" t="s">
        <v>24</v>
      </c>
      <c r="C21" s="293"/>
      <c r="D21" s="281"/>
      <c r="E21" s="53">
        <v>2</v>
      </c>
      <c r="F21" s="53">
        <v>2</v>
      </c>
      <c r="G21" s="33">
        <v>1500</v>
      </c>
    </row>
    <row r="22" spans="2:7" ht="13.5" thickBot="1">
      <c r="B22" s="282" t="s">
        <v>25</v>
      </c>
      <c r="C22" s="283"/>
      <c r="D22" s="284"/>
      <c r="E22" s="26">
        <f>SUM(E15:E21)</f>
        <v>137</v>
      </c>
      <c r="F22" s="26">
        <f>SUM(F15:F21)</f>
        <v>96</v>
      </c>
      <c r="G22" s="29">
        <f>SUM(G15:G21)</f>
        <v>116761</v>
      </c>
    </row>
    <row r="23" spans="2:7" ht="13.5" thickBot="1">
      <c r="B23" s="44"/>
      <c r="C23" s="44"/>
      <c r="D23" s="44"/>
      <c r="E23" s="44"/>
      <c r="F23" s="44"/>
      <c r="G23" s="44"/>
    </row>
    <row r="24" spans="2:7" ht="13.5" thickBot="1">
      <c r="B24" s="294" t="s">
        <v>47</v>
      </c>
      <c r="C24" s="295"/>
      <c r="D24" s="295"/>
      <c r="E24" s="295"/>
      <c r="F24" s="295"/>
      <c r="G24" s="296"/>
    </row>
    <row r="25" spans="2:7" ht="13.5" thickBot="1">
      <c r="B25" s="34" t="s">
        <v>26</v>
      </c>
      <c r="C25" s="13" t="s">
        <v>27</v>
      </c>
      <c r="D25" s="13"/>
      <c r="E25" s="13" t="s">
        <v>16</v>
      </c>
      <c r="F25" s="12" t="s">
        <v>17</v>
      </c>
      <c r="G25" s="14" t="s">
        <v>6</v>
      </c>
    </row>
    <row r="26" spans="2:7" ht="13.5" thickTop="1">
      <c r="B26" s="54">
        <v>1</v>
      </c>
      <c r="C26" s="285" t="s">
        <v>41</v>
      </c>
      <c r="D26" s="286"/>
      <c r="E26" s="55">
        <v>3</v>
      </c>
      <c r="F26" s="56">
        <v>1</v>
      </c>
      <c r="G26" s="31">
        <v>1740</v>
      </c>
    </row>
    <row r="27" spans="2:7" ht="12.75">
      <c r="B27" s="57">
        <v>2</v>
      </c>
      <c r="C27" s="287" t="s">
        <v>42</v>
      </c>
      <c r="D27" s="288"/>
      <c r="E27" s="52">
        <v>20</v>
      </c>
      <c r="F27" s="58">
        <v>11</v>
      </c>
      <c r="G27" s="35">
        <v>16543</v>
      </c>
    </row>
    <row r="28" spans="2:7" ht="12.75">
      <c r="B28" s="57">
        <v>3</v>
      </c>
      <c r="C28" s="289" t="s">
        <v>29</v>
      </c>
      <c r="D28" s="288"/>
      <c r="E28" s="52">
        <v>2</v>
      </c>
      <c r="F28" s="58">
        <v>1</v>
      </c>
      <c r="G28" s="35">
        <v>1500</v>
      </c>
    </row>
    <row r="29" spans="2:7" ht="12.75">
      <c r="B29" s="57">
        <v>4</v>
      </c>
      <c r="C29" s="289" t="s">
        <v>31</v>
      </c>
      <c r="D29" s="288"/>
      <c r="E29" s="52">
        <v>14</v>
      </c>
      <c r="F29" s="58">
        <v>7</v>
      </c>
      <c r="G29" s="35">
        <v>11764</v>
      </c>
    </row>
    <row r="30" spans="2:7" ht="12.75">
      <c r="B30" s="57">
        <v>5</v>
      </c>
      <c r="C30" s="289" t="s">
        <v>32</v>
      </c>
      <c r="D30" s="288"/>
      <c r="E30" s="52">
        <v>6</v>
      </c>
      <c r="F30" s="58">
        <v>4</v>
      </c>
      <c r="G30" s="35">
        <v>6348</v>
      </c>
    </row>
    <row r="31" spans="2:7" ht="12.75">
      <c r="B31" s="57">
        <v>6</v>
      </c>
      <c r="C31" s="287" t="s">
        <v>43</v>
      </c>
      <c r="D31" s="288"/>
      <c r="E31" s="52">
        <v>42</v>
      </c>
      <c r="F31" s="58">
        <v>29</v>
      </c>
      <c r="G31" s="35">
        <v>53186</v>
      </c>
    </row>
    <row r="32" spans="2:7" ht="13.5" thickBot="1">
      <c r="B32" s="59">
        <v>7</v>
      </c>
      <c r="C32" s="280" t="s">
        <v>44</v>
      </c>
      <c r="D32" s="281"/>
      <c r="E32" s="60">
        <v>50</v>
      </c>
      <c r="F32" s="61">
        <v>43</v>
      </c>
      <c r="G32" s="36">
        <v>25680</v>
      </c>
    </row>
    <row r="33" spans="2:7" ht="13.5" thickBot="1">
      <c r="B33" s="282" t="s">
        <v>25</v>
      </c>
      <c r="C33" s="283"/>
      <c r="D33" s="284"/>
      <c r="E33" s="26">
        <f>SUM(E26:E32)</f>
        <v>137</v>
      </c>
      <c r="F33" s="26">
        <f>SUM(F26:F32)</f>
        <v>96</v>
      </c>
      <c r="G33" s="29">
        <f>SUM(G26:G32)</f>
        <v>116761</v>
      </c>
    </row>
    <row r="35" spans="2:7" ht="12.75">
      <c r="B35" s="44"/>
      <c r="C35" s="44"/>
      <c r="D35" s="44"/>
      <c r="E35" s="44"/>
      <c r="F35" s="44"/>
      <c r="G35" s="44"/>
    </row>
    <row r="36" ht="12.75">
      <c r="G36" s="62"/>
    </row>
  </sheetData>
  <sheetProtection/>
  <mergeCells count="20">
    <mergeCell ref="A1:G1"/>
    <mergeCell ref="B13:G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G24"/>
    <mergeCell ref="C32:D32"/>
    <mergeCell ref="B33:D33"/>
    <mergeCell ref="C26:D26"/>
    <mergeCell ref="C27:D27"/>
    <mergeCell ref="C28:D28"/>
    <mergeCell ref="C29:D29"/>
    <mergeCell ref="C30:D30"/>
    <mergeCell ref="C31:D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11.57421875" style="0" bestFit="1" customWidth="1"/>
    <col min="3" max="3" width="15.8515625" style="0" customWidth="1"/>
    <col min="4" max="4" width="19.7109375" style="0" customWidth="1"/>
    <col min="5" max="5" width="11.421875" style="0" bestFit="1" customWidth="1"/>
    <col min="6" max="6" width="18.421875" style="0" bestFit="1" customWidth="1"/>
    <col min="7" max="7" width="16.8515625" style="0" bestFit="1" customWidth="1"/>
  </cols>
  <sheetData>
    <row r="1" spans="1:9" ht="31.5" customHeight="1" thickBot="1">
      <c r="A1" s="321" t="s">
        <v>51</v>
      </c>
      <c r="B1" s="322"/>
      <c r="C1" s="323"/>
      <c r="D1" s="323"/>
      <c r="E1" s="323"/>
      <c r="F1" s="323"/>
      <c r="G1" s="324"/>
      <c r="H1" s="72"/>
      <c r="I1" s="72"/>
    </row>
    <row r="2" spans="1:9" ht="13.5" thickBot="1">
      <c r="A2" s="73" t="s">
        <v>0</v>
      </c>
      <c r="B2" s="74" t="s">
        <v>1</v>
      </c>
      <c r="C2" s="75" t="s">
        <v>2</v>
      </c>
      <c r="D2" s="76" t="s">
        <v>3</v>
      </c>
      <c r="E2" s="77" t="s">
        <v>4</v>
      </c>
      <c r="F2" s="77" t="s">
        <v>5</v>
      </c>
      <c r="G2" s="78" t="s">
        <v>6</v>
      </c>
      <c r="H2" s="72"/>
      <c r="I2" s="72"/>
    </row>
    <row r="3" spans="1:9" ht="13.5" thickTop="1">
      <c r="A3" s="79" t="s">
        <v>7</v>
      </c>
      <c r="B3" s="80" t="s">
        <v>48</v>
      </c>
      <c r="C3" s="81">
        <v>30</v>
      </c>
      <c r="D3" s="81">
        <v>24</v>
      </c>
      <c r="E3" s="82">
        <v>0.8</v>
      </c>
      <c r="F3" s="83">
        <v>50304</v>
      </c>
      <c r="G3" s="84">
        <v>34728</v>
      </c>
      <c r="H3" s="72"/>
      <c r="I3" s="85"/>
    </row>
    <row r="4" spans="1:9" ht="12.75">
      <c r="A4" s="86" t="s">
        <v>8</v>
      </c>
      <c r="B4" s="80" t="s">
        <v>48</v>
      </c>
      <c r="C4" s="87">
        <v>17</v>
      </c>
      <c r="D4" s="87">
        <v>9</v>
      </c>
      <c r="E4" s="82">
        <v>0.5294117647058824</v>
      </c>
      <c r="F4" s="88">
        <v>17850.8</v>
      </c>
      <c r="G4" s="89">
        <v>11801</v>
      </c>
      <c r="H4" s="72"/>
      <c r="I4" s="72"/>
    </row>
    <row r="5" spans="1:9" ht="12.75">
      <c r="A5" s="86" t="s">
        <v>9</v>
      </c>
      <c r="B5" s="80" t="s">
        <v>48</v>
      </c>
      <c r="C5" s="90">
        <v>17</v>
      </c>
      <c r="D5" s="90">
        <v>11</v>
      </c>
      <c r="E5" s="82">
        <v>0.6470588235294118</v>
      </c>
      <c r="F5" s="91">
        <v>19342</v>
      </c>
      <c r="G5" s="92">
        <v>12156</v>
      </c>
      <c r="H5" s="72"/>
      <c r="I5" s="72"/>
    </row>
    <row r="6" spans="1:9" ht="12.75">
      <c r="A6" s="86" t="s">
        <v>10</v>
      </c>
      <c r="B6" s="80" t="s">
        <v>48</v>
      </c>
      <c r="C6" s="90">
        <v>16</v>
      </c>
      <c r="D6" s="90">
        <v>10</v>
      </c>
      <c r="E6" s="82">
        <v>0.625</v>
      </c>
      <c r="F6" s="91">
        <v>19230</v>
      </c>
      <c r="G6" s="93">
        <v>10296</v>
      </c>
      <c r="H6" s="72"/>
      <c r="I6" s="72"/>
    </row>
    <row r="7" spans="1:9" ht="12.75">
      <c r="A7" s="86" t="s">
        <v>11</v>
      </c>
      <c r="B7" s="80" t="s">
        <v>48</v>
      </c>
      <c r="C7" s="90">
        <v>7</v>
      </c>
      <c r="D7" s="90">
        <v>5</v>
      </c>
      <c r="E7" s="82">
        <v>0.7142857142857143</v>
      </c>
      <c r="F7" s="91">
        <v>9850</v>
      </c>
      <c r="G7" s="93">
        <v>7500</v>
      </c>
      <c r="H7" s="72"/>
      <c r="I7" s="94"/>
    </row>
    <row r="8" spans="1:9" ht="12.75">
      <c r="A8" s="86" t="s">
        <v>12</v>
      </c>
      <c r="B8" s="80" t="s">
        <v>52</v>
      </c>
      <c r="C8" s="90">
        <v>16</v>
      </c>
      <c r="D8" s="90">
        <v>13</v>
      </c>
      <c r="E8" s="82">
        <v>0.8125</v>
      </c>
      <c r="F8" s="91">
        <v>14910.85</v>
      </c>
      <c r="G8" s="93">
        <v>11449</v>
      </c>
      <c r="H8" s="72"/>
      <c r="I8" s="72"/>
    </row>
    <row r="9" spans="1:9" ht="12.75">
      <c r="A9" s="86" t="s">
        <v>13</v>
      </c>
      <c r="B9" s="80" t="s">
        <v>52</v>
      </c>
      <c r="C9" s="90">
        <v>24</v>
      </c>
      <c r="D9" s="90">
        <v>13</v>
      </c>
      <c r="E9" s="82">
        <v>0.5416666666666666</v>
      </c>
      <c r="F9" s="91">
        <v>28404.37</v>
      </c>
      <c r="G9" s="93">
        <v>14291</v>
      </c>
      <c r="H9" s="72"/>
      <c r="I9" s="72"/>
    </row>
    <row r="10" spans="1:9" ht="13.5" thickBot="1">
      <c r="A10" s="86" t="s">
        <v>34</v>
      </c>
      <c r="B10" s="80" t="s">
        <v>52</v>
      </c>
      <c r="C10" s="90">
        <v>30</v>
      </c>
      <c r="D10" s="90">
        <v>17</v>
      </c>
      <c r="E10" s="82">
        <v>0.5666666666666667</v>
      </c>
      <c r="F10" s="91">
        <v>48454.8</v>
      </c>
      <c r="G10" s="93">
        <v>28802</v>
      </c>
      <c r="H10" s="72"/>
      <c r="I10" s="72"/>
    </row>
    <row r="11" spans="1:9" ht="13.5" thickBot="1">
      <c r="A11" s="95" t="s">
        <v>14</v>
      </c>
      <c r="B11" s="96"/>
      <c r="C11" s="96">
        <v>157</v>
      </c>
      <c r="D11" s="96">
        <v>102</v>
      </c>
      <c r="E11" s="97">
        <v>0.6496815286624203</v>
      </c>
      <c r="F11" s="98">
        <v>208346.82</v>
      </c>
      <c r="G11" s="71">
        <v>131023</v>
      </c>
      <c r="H11" s="72"/>
      <c r="I11" s="72"/>
    </row>
    <row r="12" spans="1:9" ht="13.5" thickBot="1">
      <c r="A12" s="72"/>
      <c r="B12" s="72"/>
      <c r="C12" s="72"/>
      <c r="D12" s="72"/>
      <c r="E12" s="72"/>
      <c r="F12" s="72"/>
      <c r="G12" s="72"/>
      <c r="H12" s="72"/>
      <c r="I12" s="72"/>
    </row>
    <row r="13" spans="1:8" ht="13.5" thickBot="1">
      <c r="A13" s="72"/>
      <c r="B13" s="312" t="s">
        <v>53</v>
      </c>
      <c r="C13" s="313"/>
      <c r="D13" s="313"/>
      <c r="E13" s="313"/>
      <c r="F13" s="313"/>
      <c r="G13" s="314"/>
      <c r="H13" s="72"/>
    </row>
    <row r="14" spans="1:8" ht="13.5" thickBot="1">
      <c r="A14" s="72"/>
      <c r="B14" s="329" t="s">
        <v>15</v>
      </c>
      <c r="C14" s="330"/>
      <c r="D14" s="331"/>
      <c r="E14" s="77" t="s">
        <v>16</v>
      </c>
      <c r="F14" s="76" t="s">
        <v>17</v>
      </c>
      <c r="G14" s="99" t="s">
        <v>6</v>
      </c>
      <c r="H14" s="72"/>
    </row>
    <row r="15" spans="1:7" ht="13.5" thickTop="1">
      <c r="A15" s="72"/>
      <c r="B15" s="327" t="s">
        <v>18</v>
      </c>
      <c r="C15" s="328"/>
      <c r="D15" s="316"/>
      <c r="E15" s="100">
        <v>11</v>
      </c>
      <c r="F15" s="100">
        <v>10</v>
      </c>
      <c r="G15" s="101">
        <v>16250</v>
      </c>
    </row>
    <row r="16" spans="1:7" ht="12.75">
      <c r="A16" s="72"/>
      <c r="B16" s="325" t="s">
        <v>19</v>
      </c>
      <c r="C16" s="326"/>
      <c r="D16" s="318"/>
      <c r="E16" s="102">
        <v>31</v>
      </c>
      <c r="F16" s="102">
        <v>23</v>
      </c>
      <c r="G16" s="103">
        <v>22685</v>
      </c>
    </row>
    <row r="17" spans="2:7" ht="12.75">
      <c r="B17" s="325" t="s">
        <v>20</v>
      </c>
      <c r="C17" s="326"/>
      <c r="D17" s="318"/>
      <c r="E17" s="102">
        <v>12</v>
      </c>
      <c r="F17" s="102">
        <v>5</v>
      </c>
      <c r="G17" s="103">
        <v>7392</v>
      </c>
    </row>
    <row r="18" spans="2:7" ht="12.75">
      <c r="B18" s="325" t="s">
        <v>21</v>
      </c>
      <c r="C18" s="326"/>
      <c r="D18" s="318"/>
      <c r="E18" s="102">
        <v>25</v>
      </c>
      <c r="F18" s="102">
        <v>11</v>
      </c>
      <c r="G18" s="103">
        <v>14853</v>
      </c>
    </row>
    <row r="19" spans="2:7" ht="12.75">
      <c r="B19" s="325" t="s">
        <v>22</v>
      </c>
      <c r="C19" s="326"/>
      <c r="D19" s="318"/>
      <c r="E19" s="102">
        <v>41</v>
      </c>
      <c r="F19" s="102">
        <v>28</v>
      </c>
      <c r="G19" s="103">
        <v>38980</v>
      </c>
    </row>
    <row r="20" spans="2:7" ht="12.75">
      <c r="B20" s="325" t="s">
        <v>23</v>
      </c>
      <c r="C20" s="326"/>
      <c r="D20" s="318"/>
      <c r="E20" s="102">
        <v>33</v>
      </c>
      <c r="F20" s="102">
        <v>23</v>
      </c>
      <c r="G20" s="103">
        <v>29106</v>
      </c>
    </row>
    <row r="21" spans="2:7" ht="13.5" thickBot="1">
      <c r="B21" s="306" t="s">
        <v>24</v>
      </c>
      <c r="C21" s="307"/>
      <c r="D21" s="308"/>
      <c r="E21" s="104">
        <v>4</v>
      </c>
      <c r="F21" s="104">
        <v>2</v>
      </c>
      <c r="G21" s="105">
        <v>1757</v>
      </c>
    </row>
    <row r="22" spans="2:7" ht="13.5" thickBot="1">
      <c r="B22" s="309" t="s">
        <v>25</v>
      </c>
      <c r="C22" s="310"/>
      <c r="D22" s="311"/>
      <c r="E22" s="96">
        <v>157</v>
      </c>
      <c r="F22" s="96">
        <v>102</v>
      </c>
      <c r="G22" s="71">
        <v>131023</v>
      </c>
    </row>
    <row r="23" spans="2:7" ht="13.5" thickBot="1">
      <c r="B23" s="72"/>
      <c r="C23" s="72"/>
      <c r="D23" s="72"/>
      <c r="E23" s="72"/>
      <c r="F23" s="72"/>
      <c r="G23" s="72"/>
    </row>
    <row r="24" spans="2:7" ht="13.5" thickBot="1">
      <c r="B24" s="312" t="s">
        <v>54</v>
      </c>
      <c r="C24" s="313"/>
      <c r="D24" s="313"/>
      <c r="E24" s="313"/>
      <c r="F24" s="313"/>
      <c r="G24" s="314"/>
    </row>
    <row r="25" spans="2:7" ht="13.5" thickBot="1">
      <c r="B25" s="106" t="s">
        <v>26</v>
      </c>
      <c r="C25" s="77" t="s">
        <v>27</v>
      </c>
      <c r="D25" s="77"/>
      <c r="E25" s="77" t="s">
        <v>16</v>
      </c>
      <c r="F25" s="76" t="s">
        <v>17</v>
      </c>
      <c r="G25" s="78" t="s">
        <v>6</v>
      </c>
    </row>
    <row r="26" spans="2:7" ht="13.5" thickTop="1">
      <c r="B26" s="107">
        <v>1</v>
      </c>
      <c r="C26" s="315" t="s">
        <v>41</v>
      </c>
      <c r="D26" s="316"/>
      <c r="E26" s="108"/>
      <c r="F26" s="111"/>
      <c r="G26" s="101"/>
    </row>
    <row r="27" spans="2:7" ht="12.75">
      <c r="B27" s="109">
        <v>2</v>
      </c>
      <c r="C27" s="317" t="s">
        <v>42</v>
      </c>
      <c r="D27" s="318"/>
      <c r="E27" s="102">
        <v>16</v>
      </c>
      <c r="F27" s="115">
        <v>11</v>
      </c>
      <c r="G27" s="103">
        <v>20012</v>
      </c>
    </row>
    <row r="28" spans="2:7" ht="12.75">
      <c r="B28" s="109">
        <v>3</v>
      </c>
      <c r="C28" s="319" t="s">
        <v>29</v>
      </c>
      <c r="D28" s="318"/>
      <c r="E28" s="102">
        <v>1</v>
      </c>
      <c r="F28" s="115">
        <v>1</v>
      </c>
      <c r="G28" s="103">
        <v>500</v>
      </c>
    </row>
    <row r="29" spans="2:7" ht="12.75">
      <c r="B29" s="109">
        <v>4</v>
      </c>
      <c r="C29" s="319" t="s">
        <v>31</v>
      </c>
      <c r="D29" s="318"/>
      <c r="E29" s="102">
        <v>6</v>
      </c>
      <c r="F29" s="115">
        <v>1</v>
      </c>
      <c r="G29" s="103">
        <v>1988</v>
      </c>
    </row>
    <row r="30" spans="2:7" ht="12.75">
      <c r="B30" s="109">
        <v>5</v>
      </c>
      <c r="C30" s="319" t="s">
        <v>32</v>
      </c>
      <c r="D30" s="318"/>
      <c r="E30" s="102">
        <v>7</v>
      </c>
      <c r="F30" s="115">
        <v>3</v>
      </c>
      <c r="G30" s="103">
        <v>5935</v>
      </c>
    </row>
    <row r="31" spans="2:7" ht="12.75">
      <c r="B31" s="109">
        <v>6</v>
      </c>
      <c r="C31" s="317" t="s">
        <v>43</v>
      </c>
      <c r="D31" s="318"/>
      <c r="E31" s="102">
        <v>64</v>
      </c>
      <c r="F31" s="115">
        <v>43</v>
      </c>
      <c r="G31" s="103">
        <v>74307</v>
      </c>
    </row>
    <row r="32" spans="2:7" ht="13.5" thickBot="1">
      <c r="B32" s="110">
        <v>7</v>
      </c>
      <c r="C32" s="320" t="s">
        <v>44</v>
      </c>
      <c r="D32" s="308"/>
      <c r="E32" s="114">
        <v>63</v>
      </c>
      <c r="F32" s="116">
        <v>43</v>
      </c>
      <c r="G32" s="112">
        <v>28281</v>
      </c>
    </row>
    <row r="33" spans="2:7" ht="13.5" thickBot="1">
      <c r="B33" s="309" t="s">
        <v>25</v>
      </c>
      <c r="C33" s="310"/>
      <c r="D33" s="311"/>
      <c r="E33" s="96">
        <v>157</v>
      </c>
      <c r="F33" s="96">
        <v>102</v>
      </c>
      <c r="G33" s="71">
        <v>131023</v>
      </c>
    </row>
    <row r="35" spans="2:7" ht="12.75">
      <c r="B35" s="72"/>
      <c r="C35" s="72"/>
      <c r="D35" s="72"/>
      <c r="E35" s="72"/>
      <c r="F35" s="72"/>
      <c r="G35" s="72"/>
    </row>
    <row r="36" ht="12.75">
      <c r="G36" s="113"/>
    </row>
  </sheetData>
  <sheetProtection/>
  <mergeCells count="20">
    <mergeCell ref="A1:G1"/>
    <mergeCell ref="B18:D18"/>
    <mergeCell ref="B13:G13"/>
    <mergeCell ref="B15:D15"/>
    <mergeCell ref="B22:D22"/>
    <mergeCell ref="B19:D19"/>
    <mergeCell ref="B17:D17"/>
    <mergeCell ref="B16:D16"/>
    <mergeCell ref="B14:D14"/>
    <mergeCell ref="B20:D20"/>
    <mergeCell ref="B21:D21"/>
    <mergeCell ref="B33:D33"/>
    <mergeCell ref="B24:G24"/>
    <mergeCell ref="C26:D26"/>
    <mergeCell ref="C27:D27"/>
    <mergeCell ref="C28:D28"/>
    <mergeCell ref="C31:D31"/>
    <mergeCell ref="C29:D29"/>
    <mergeCell ref="C30:D30"/>
    <mergeCell ref="C32:D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K32" sqref="K31:K32"/>
    </sheetView>
  </sheetViews>
  <sheetFormatPr defaultColWidth="9.140625" defaultRowHeight="12.75"/>
  <cols>
    <col min="1" max="1" width="11.57421875" style="0" bestFit="1" customWidth="1"/>
    <col min="4" max="4" width="26.57421875" style="0" customWidth="1"/>
    <col min="5" max="5" width="11.421875" style="0" bestFit="1" customWidth="1"/>
    <col min="6" max="6" width="18.421875" style="0" bestFit="1" customWidth="1"/>
    <col min="7" max="7" width="16.8515625" style="0" bestFit="1" customWidth="1"/>
  </cols>
  <sheetData>
    <row r="1" spans="1:7" ht="30" customHeight="1" thickBot="1">
      <c r="A1" s="321" t="s">
        <v>56</v>
      </c>
      <c r="B1" s="322"/>
      <c r="C1" s="323"/>
      <c r="D1" s="323"/>
      <c r="E1" s="323"/>
      <c r="F1" s="323"/>
      <c r="G1" s="324"/>
    </row>
    <row r="2" spans="1:7" ht="26.25" thickBot="1">
      <c r="A2" s="73" t="s">
        <v>0</v>
      </c>
      <c r="B2" s="74" t="s">
        <v>1</v>
      </c>
      <c r="C2" s="75" t="s">
        <v>2</v>
      </c>
      <c r="D2" s="76" t="s">
        <v>3</v>
      </c>
      <c r="E2" s="77" t="s">
        <v>4</v>
      </c>
      <c r="F2" s="77" t="s">
        <v>5</v>
      </c>
      <c r="G2" s="78" t="s">
        <v>6</v>
      </c>
    </row>
    <row r="3" spans="1:7" ht="13.5" thickTop="1">
      <c r="A3" s="79" t="s">
        <v>7</v>
      </c>
      <c r="B3" s="80" t="s">
        <v>52</v>
      </c>
      <c r="C3" s="81">
        <v>35</v>
      </c>
      <c r="D3" s="81">
        <v>27</v>
      </c>
      <c r="E3" s="82">
        <v>0.7714285714285715</v>
      </c>
      <c r="F3" s="83">
        <v>58210.48</v>
      </c>
      <c r="G3" s="84">
        <v>41960</v>
      </c>
    </row>
    <row r="4" spans="1:7" ht="12.75">
      <c r="A4" s="86" t="s">
        <v>8</v>
      </c>
      <c r="B4" s="80" t="s">
        <v>52</v>
      </c>
      <c r="C4" s="87">
        <v>27</v>
      </c>
      <c r="D4" s="87">
        <v>21</v>
      </c>
      <c r="E4" s="82">
        <v>0.7777777777777778</v>
      </c>
      <c r="F4" s="88">
        <v>35320</v>
      </c>
      <c r="G4" s="89">
        <v>26720</v>
      </c>
    </row>
    <row r="5" spans="1:7" ht="12.75">
      <c r="A5" s="86" t="s">
        <v>9</v>
      </c>
      <c r="B5" s="80" t="s">
        <v>52</v>
      </c>
      <c r="C5" s="134">
        <v>18</v>
      </c>
      <c r="D5" s="90">
        <v>15</v>
      </c>
      <c r="E5" s="82">
        <v>0.8333333333333334</v>
      </c>
      <c r="F5" s="91">
        <v>22565.12</v>
      </c>
      <c r="G5" s="92">
        <v>16326</v>
      </c>
    </row>
    <row r="6" spans="1:7" ht="12.75">
      <c r="A6" s="86" t="s">
        <v>10</v>
      </c>
      <c r="B6" s="80" t="s">
        <v>52</v>
      </c>
      <c r="C6" s="90">
        <v>6</v>
      </c>
      <c r="D6" s="90">
        <v>4</v>
      </c>
      <c r="E6" s="82">
        <v>0.6666666666666666</v>
      </c>
      <c r="F6" s="91">
        <v>5559.2</v>
      </c>
      <c r="G6" s="93">
        <v>4060</v>
      </c>
    </row>
    <row r="7" spans="1:7" ht="12.75">
      <c r="A7" s="86" t="s">
        <v>11</v>
      </c>
      <c r="B7" s="80" t="s">
        <v>52</v>
      </c>
      <c r="C7" s="90">
        <v>9</v>
      </c>
      <c r="D7" s="90">
        <v>9</v>
      </c>
      <c r="E7" s="82">
        <v>1</v>
      </c>
      <c r="F7" s="91">
        <v>7852</v>
      </c>
      <c r="G7" s="93">
        <v>7674</v>
      </c>
    </row>
    <row r="8" spans="1:7" ht="12.75">
      <c r="A8" s="86" t="s">
        <v>12</v>
      </c>
      <c r="B8" s="80" t="s">
        <v>59</v>
      </c>
      <c r="C8" s="90">
        <v>16</v>
      </c>
      <c r="D8" s="90">
        <v>11</v>
      </c>
      <c r="E8" s="82">
        <v>0.6875</v>
      </c>
      <c r="F8" s="91">
        <v>20621</v>
      </c>
      <c r="G8" s="93">
        <v>13501</v>
      </c>
    </row>
    <row r="9" spans="1:7" ht="12.75">
      <c r="A9" s="86" t="s">
        <v>13</v>
      </c>
      <c r="B9" s="80" t="s">
        <v>59</v>
      </c>
      <c r="C9" s="90">
        <v>21</v>
      </c>
      <c r="D9" s="90">
        <v>19</v>
      </c>
      <c r="E9" s="82">
        <v>0.9047619047619048</v>
      </c>
      <c r="F9" s="91">
        <v>26582</v>
      </c>
      <c r="G9" s="93">
        <v>22183</v>
      </c>
    </row>
    <row r="10" spans="1:7" ht="13.5" thickBot="1">
      <c r="A10" s="86" t="s">
        <v>34</v>
      </c>
      <c r="B10" s="80" t="s">
        <v>59</v>
      </c>
      <c r="C10" s="90">
        <v>19</v>
      </c>
      <c r="D10" s="90">
        <v>14</v>
      </c>
      <c r="E10" s="82">
        <v>0.7368421052631579</v>
      </c>
      <c r="F10" s="91">
        <v>26284</v>
      </c>
      <c r="G10" s="93">
        <v>17281</v>
      </c>
    </row>
    <row r="11" spans="1:7" ht="13.5" thickBot="1">
      <c r="A11" s="95" t="s">
        <v>14</v>
      </c>
      <c r="B11" s="96"/>
      <c r="C11" s="96">
        <v>151</v>
      </c>
      <c r="D11" s="96">
        <v>120</v>
      </c>
      <c r="E11" s="97">
        <v>0.7947019867549668</v>
      </c>
      <c r="F11" s="98">
        <v>202993.8</v>
      </c>
      <c r="G11" s="71">
        <v>149705</v>
      </c>
    </row>
    <row r="12" spans="1:7" ht="13.5" thickBot="1">
      <c r="A12" s="72"/>
      <c r="B12" s="72"/>
      <c r="C12" s="72"/>
      <c r="D12" s="72"/>
      <c r="E12" s="72"/>
      <c r="F12" s="72"/>
      <c r="G12" s="72"/>
    </row>
    <row r="13" spans="1:7" ht="13.5" thickBot="1">
      <c r="A13" s="72"/>
      <c r="B13" s="312" t="s">
        <v>57</v>
      </c>
      <c r="C13" s="313"/>
      <c r="D13" s="313"/>
      <c r="E13" s="313"/>
      <c r="F13" s="313"/>
      <c r="G13" s="314"/>
    </row>
    <row r="14" spans="1:7" ht="13.5" thickBot="1">
      <c r="A14" s="72"/>
      <c r="B14" s="329" t="s">
        <v>15</v>
      </c>
      <c r="C14" s="330"/>
      <c r="D14" s="331"/>
      <c r="E14" s="77" t="s">
        <v>16</v>
      </c>
      <c r="F14" s="76" t="s">
        <v>17</v>
      </c>
      <c r="G14" s="99" t="s">
        <v>6</v>
      </c>
    </row>
    <row r="15" spans="1:7" ht="13.5" thickTop="1">
      <c r="A15" s="72"/>
      <c r="B15" s="327" t="s">
        <v>18</v>
      </c>
      <c r="C15" s="328"/>
      <c r="D15" s="316"/>
      <c r="E15" s="100">
        <v>12</v>
      </c>
      <c r="F15" s="100">
        <v>8</v>
      </c>
      <c r="G15" s="101">
        <v>10523</v>
      </c>
    </row>
    <row r="16" spans="1:7" ht="12.75">
      <c r="A16" s="72"/>
      <c r="B16" s="325" t="s">
        <v>19</v>
      </c>
      <c r="C16" s="326"/>
      <c r="D16" s="318"/>
      <c r="E16" s="102">
        <v>37</v>
      </c>
      <c r="F16" s="102">
        <v>35</v>
      </c>
      <c r="G16" s="103">
        <v>34016</v>
      </c>
    </row>
    <row r="17" spans="2:7" ht="12.75">
      <c r="B17" s="325" t="s">
        <v>20</v>
      </c>
      <c r="C17" s="326"/>
      <c r="D17" s="318"/>
      <c r="E17" s="102">
        <v>14</v>
      </c>
      <c r="F17" s="102">
        <v>11</v>
      </c>
      <c r="G17" s="103">
        <v>17000</v>
      </c>
    </row>
    <row r="18" spans="2:7" ht="12.75">
      <c r="B18" s="325" t="s">
        <v>21</v>
      </c>
      <c r="C18" s="326"/>
      <c r="D18" s="318"/>
      <c r="E18" s="102">
        <v>19</v>
      </c>
      <c r="F18" s="102">
        <v>11</v>
      </c>
      <c r="G18" s="103">
        <v>12517</v>
      </c>
    </row>
    <row r="19" spans="2:7" ht="12.75">
      <c r="B19" s="325" t="s">
        <v>22</v>
      </c>
      <c r="C19" s="326"/>
      <c r="D19" s="318"/>
      <c r="E19" s="102">
        <v>39</v>
      </c>
      <c r="F19" s="102">
        <v>29</v>
      </c>
      <c r="G19" s="103">
        <v>36130</v>
      </c>
    </row>
    <row r="20" spans="2:7" ht="12.75">
      <c r="B20" s="325" t="s">
        <v>23</v>
      </c>
      <c r="C20" s="326"/>
      <c r="D20" s="318"/>
      <c r="E20" s="102">
        <v>28</v>
      </c>
      <c r="F20" s="102">
        <v>24</v>
      </c>
      <c r="G20" s="103">
        <v>36168</v>
      </c>
    </row>
    <row r="21" spans="2:7" ht="13.5" thickBot="1">
      <c r="B21" s="306" t="s">
        <v>24</v>
      </c>
      <c r="C21" s="307"/>
      <c r="D21" s="308"/>
      <c r="E21" s="104">
        <v>2</v>
      </c>
      <c r="F21" s="104">
        <v>2</v>
      </c>
      <c r="G21" s="105">
        <v>3351</v>
      </c>
    </row>
    <row r="22" spans="2:7" ht="13.5" thickBot="1">
      <c r="B22" s="309" t="s">
        <v>25</v>
      </c>
      <c r="C22" s="310"/>
      <c r="D22" s="311"/>
      <c r="E22" s="96">
        <v>151</v>
      </c>
      <c r="F22" s="96">
        <v>120</v>
      </c>
      <c r="G22" s="71">
        <v>149705</v>
      </c>
    </row>
    <row r="23" spans="2:7" ht="13.5" thickBot="1">
      <c r="B23" s="72"/>
      <c r="C23" s="72"/>
      <c r="D23" s="72"/>
      <c r="E23" s="72"/>
      <c r="F23" s="72"/>
      <c r="G23" s="72"/>
    </row>
    <row r="24" spans="2:7" ht="13.5" thickBot="1">
      <c r="B24" s="312" t="s">
        <v>58</v>
      </c>
      <c r="C24" s="313"/>
      <c r="D24" s="313"/>
      <c r="E24" s="313"/>
      <c r="F24" s="313"/>
      <c r="G24" s="314"/>
    </row>
    <row r="25" spans="2:7" ht="13.5" thickBot="1">
      <c r="B25" s="106" t="s">
        <v>26</v>
      </c>
      <c r="C25" s="77" t="s">
        <v>27</v>
      </c>
      <c r="D25" s="77"/>
      <c r="E25" s="77" t="s">
        <v>16</v>
      </c>
      <c r="F25" s="76" t="s">
        <v>17</v>
      </c>
      <c r="G25" s="78" t="s">
        <v>6</v>
      </c>
    </row>
    <row r="26" spans="2:7" ht="13.5" thickTop="1">
      <c r="B26" s="107">
        <v>1</v>
      </c>
      <c r="C26" s="315" t="s">
        <v>41</v>
      </c>
      <c r="D26" s="316"/>
      <c r="E26" s="108">
        <v>0</v>
      </c>
      <c r="F26" s="111">
        <v>0</v>
      </c>
      <c r="G26" s="101">
        <v>0</v>
      </c>
    </row>
    <row r="27" spans="2:7" ht="12.75">
      <c r="B27" s="109">
        <v>2</v>
      </c>
      <c r="C27" s="317" t="s">
        <v>42</v>
      </c>
      <c r="D27" s="318"/>
      <c r="E27" s="102">
        <v>22</v>
      </c>
      <c r="F27" s="115">
        <v>16</v>
      </c>
      <c r="G27" s="103">
        <v>31081</v>
      </c>
    </row>
    <row r="28" spans="2:7" ht="12.75">
      <c r="B28" s="109">
        <v>3</v>
      </c>
      <c r="C28" s="319" t="s">
        <v>29</v>
      </c>
      <c r="D28" s="318"/>
      <c r="E28" s="102">
        <v>1</v>
      </c>
      <c r="F28" s="115">
        <v>1</v>
      </c>
      <c r="G28" s="103">
        <v>1741</v>
      </c>
    </row>
    <row r="29" spans="2:7" ht="12.75">
      <c r="B29" s="109">
        <v>4</v>
      </c>
      <c r="C29" s="319" t="s">
        <v>31</v>
      </c>
      <c r="D29" s="318"/>
      <c r="E29" s="102">
        <v>7</v>
      </c>
      <c r="F29" s="115">
        <v>3</v>
      </c>
      <c r="G29" s="103">
        <v>4708</v>
      </c>
    </row>
    <row r="30" spans="2:7" ht="12.75">
      <c r="B30" s="109">
        <v>5</v>
      </c>
      <c r="C30" s="319" t="s">
        <v>32</v>
      </c>
      <c r="D30" s="318"/>
      <c r="E30" s="102">
        <v>2</v>
      </c>
      <c r="F30" s="115">
        <v>2</v>
      </c>
      <c r="G30" s="103">
        <v>2850</v>
      </c>
    </row>
    <row r="31" spans="2:7" ht="12.75">
      <c r="B31" s="109">
        <v>6</v>
      </c>
      <c r="C31" s="317" t="s">
        <v>43</v>
      </c>
      <c r="D31" s="318"/>
      <c r="E31" s="102">
        <v>52</v>
      </c>
      <c r="F31" s="115">
        <v>41</v>
      </c>
      <c r="G31" s="103">
        <v>69769</v>
      </c>
    </row>
    <row r="32" spans="2:7" ht="13.5" thickBot="1">
      <c r="B32" s="110">
        <v>7</v>
      </c>
      <c r="C32" s="320" t="s">
        <v>44</v>
      </c>
      <c r="D32" s="308"/>
      <c r="E32" s="114">
        <v>67</v>
      </c>
      <c r="F32" s="116">
        <v>57</v>
      </c>
      <c r="G32" s="112">
        <v>39556</v>
      </c>
    </row>
    <row r="33" spans="2:7" ht="13.5" thickBot="1">
      <c r="B33" s="309" t="s">
        <v>25</v>
      </c>
      <c r="C33" s="310"/>
      <c r="D33" s="311"/>
      <c r="E33" s="96">
        <v>151</v>
      </c>
      <c r="F33" s="96">
        <v>120</v>
      </c>
      <c r="G33" s="71">
        <v>149705</v>
      </c>
    </row>
  </sheetData>
  <sheetProtection/>
  <mergeCells count="20">
    <mergeCell ref="B21:D21"/>
    <mergeCell ref="B33:D33"/>
    <mergeCell ref="B24:G24"/>
    <mergeCell ref="C26:D26"/>
    <mergeCell ref="C27:D27"/>
    <mergeCell ref="C28:D28"/>
    <mergeCell ref="C31:D31"/>
    <mergeCell ref="C29:D29"/>
    <mergeCell ref="C30:D30"/>
    <mergeCell ref="C32:D32"/>
    <mergeCell ref="A1:G1"/>
    <mergeCell ref="B18:D18"/>
    <mergeCell ref="B13:G13"/>
    <mergeCell ref="B15:D15"/>
    <mergeCell ref="B22:D22"/>
    <mergeCell ref="B19:D19"/>
    <mergeCell ref="B17:D17"/>
    <mergeCell ref="B16:D16"/>
    <mergeCell ref="B14:D14"/>
    <mergeCell ref="B20:D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3.7109375" style="0" customWidth="1"/>
    <col min="3" max="3" width="13.28125" style="0" customWidth="1"/>
    <col min="4" max="4" width="19.28125" style="0" customWidth="1"/>
    <col min="5" max="5" width="11.421875" style="0" bestFit="1" customWidth="1"/>
    <col min="6" max="6" width="18.421875" style="0" bestFit="1" customWidth="1"/>
    <col min="7" max="7" width="16.8515625" style="0" bestFit="1" customWidth="1"/>
  </cols>
  <sheetData>
    <row r="1" spans="1:8" ht="33.75" customHeight="1" thickBot="1">
      <c r="A1" s="352" t="s">
        <v>60</v>
      </c>
      <c r="B1" s="353"/>
      <c r="C1" s="354"/>
      <c r="D1" s="354"/>
      <c r="E1" s="354"/>
      <c r="F1" s="354"/>
      <c r="G1" s="355"/>
      <c r="H1" s="135"/>
    </row>
    <row r="2" spans="1:8" ht="13.5" thickBot="1">
      <c r="A2" s="140" t="s">
        <v>0</v>
      </c>
      <c r="B2" s="139" t="s">
        <v>1</v>
      </c>
      <c r="C2" s="138" t="s">
        <v>2</v>
      </c>
      <c r="D2" s="137" t="s">
        <v>3</v>
      </c>
      <c r="E2" s="136" t="s">
        <v>4</v>
      </c>
      <c r="F2" s="136" t="s">
        <v>5</v>
      </c>
      <c r="G2" s="144" t="s">
        <v>6</v>
      </c>
      <c r="H2" s="135"/>
    </row>
    <row r="3" spans="1:8" ht="13.5" thickTop="1">
      <c r="A3" s="145" t="s">
        <v>7</v>
      </c>
      <c r="B3" s="146" t="s">
        <v>59</v>
      </c>
      <c r="C3" s="147">
        <v>29</v>
      </c>
      <c r="D3" s="147">
        <v>24</v>
      </c>
      <c r="E3" s="18">
        <v>0.8275862068965517</v>
      </c>
      <c r="F3" s="148">
        <v>52405</v>
      </c>
      <c r="G3" s="149">
        <v>43855</v>
      </c>
      <c r="H3" s="135"/>
    </row>
    <row r="4" spans="1:8" ht="12.75">
      <c r="A4" s="150" t="s">
        <v>8</v>
      </c>
      <c r="B4" s="146" t="s">
        <v>59</v>
      </c>
      <c r="C4" s="151">
        <v>24</v>
      </c>
      <c r="D4" s="151">
        <v>21</v>
      </c>
      <c r="E4" s="18">
        <v>0.875</v>
      </c>
      <c r="F4" s="152">
        <v>27997.14</v>
      </c>
      <c r="G4" s="153">
        <v>23346</v>
      </c>
      <c r="H4" s="135"/>
    </row>
    <row r="5" spans="1:8" ht="12.75">
      <c r="A5" s="150" t="s">
        <v>9</v>
      </c>
      <c r="B5" s="146" t="s">
        <v>59</v>
      </c>
      <c r="C5" s="154">
        <v>22</v>
      </c>
      <c r="D5" s="155">
        <v>15</v>
      </c>
      <c r="E5" s="18">
        <v>0.6818181818181818</v>
      </c>
      <c r="F5" s="156">
        <v>27911.6</v>
      </c>
      <c r="G5" s="48">
        <v>19770</v>
      </c>
      <c r="H5" s="135"/>
    </row>
    <row r="6" spans="1:8" ht="12.75">
      <c r="A6" s="150" t="s">
        <v>10</v>
      </c>
      <c r="B6" s="146" t="s">
        <v>59</v>
      </c>
      <c r="C6" s="155">
        <v>7</v>
      </c>
      <c r="D6" s="155">
        <v>6</v>
      </c>
      <c r="E6" s="18">
        <v>0.8571428571428571</v>
      </c>
      <c r="F6" s="156">
        <v>7983.8</v>
      </c>
      <c r="G6" s="157">
        <v>6984</v>
      </c>
      <c r="H6" s="135"/>
    </row>
    <row r="7" spans="1:8" ht="12.75">
      <c r="A7" s="150" t="s">
        <v>11</v>
      </c>
      <c r="B7" s="146" t="s">
        <v>59</v>
      </c>
      <c r="C7" s="155">
        <v>15</v>
      </c>
      <c r="D7" s="155">
        <v>8</v>
      </c>
      <c r="E7" s="18">
        <v>0.5333333333333333</v>
      </c>
      <c r="F7" s="156">
        <v>19733.52</v>
      </c>
      <c r="G7" s="157">
        <v>9419</v>
      </c>
      <c r="H7" s="135"/>
    </row>
    <row r="8" spans="1:8" ht="12.75">
      <c r="A8" s="150" t="s">
        <v>12</v>
      </c>
      <c r="B8" s="146" t="s">
        <v>61</v>
      </c>
      <c r="C8" s="155">
        <v>19</v>
      </c>
      <c r="D8" s="155">
        <v>13</v>
      </c>
      <c r="E8" s="18">
        <v>0.6842105263157895</v>
      </c>
      <c r="F8" s="156">
        <v>22369.9</v>
      </c>
      <c r="G8" s="157">
        <v>12468</v>
      </c>
      <c r="H8" s="135"/>
    </row>
    <row r="9" spans="1:8" ht="12.75">
      <c r="A9" s="150" t="s">
        <v>13</v>
      </c>
      <c r="B9" s="146" t="s">
        <v>61</v>
      </c>
      <c r="C9" s="155">
        <v>23</v>
      </c>
      <c r="D9" s="155">
        <v>19</v>
      </c>
      <c r="E9" s="18">
        <v>0.8260869565217391</v>
      </c>
      <c r="F9" s="156">
        <v>26830</v>
      </c>
      <c r="G9" s="157">
        <v>17207</v>
      </c>
      <c r="H9" s="135"/>
    </row>
    <row r="10" spans="1:8" ht="13.5" thickBot="1">
      <c r="A10" s="150" t="s">
        <v>34</v>
      </c>
      <c r="B10" s="146" t="s">
        <v>61</v>
      </c>
      <c r="C10" s="155">
        <v>17</v>
      </c>
      <c r="D10" s="155">
        <v>13</v>
      </c>
      <c r="E10" s="18">
        <v>0.7647058823529411</v>
      </c>
      <c r="F10" s="156">
        <v>28869</v>
      </c>
      <c r="G10" s="157">
        <v>20696</v>
      </c>
      <c r="H10" s="135"/>
    </row>
    <row r="11" spans="1:8" ht="13.5" thickBot="1">
      <c r="A11" s="158" t="s">
        <v>14</v>
      </c>
      <c r="B11" s="159"/>
      <c r="C11" s="159">
        <v>156</v>
      </c>
      <c r="D11" s="159">
        <v>119</v>
      </c>
      <c r="E11" s="160">
        <v>0.7628205128205128</v>
      </c>
      <c r="F11" s="161">
        <v>214099.96</v>
      </c>
      <c r="G11" s="162">
        <v>153745</v>
      </c>
      <c r="H11" s="135"/>
    </row>
    <row r="12" spans="1:8" ht="13.5" thickBot="1">
      <c r="A12" s="135"/>
      <c r="B12" s="135"/>
      <c r="C12" s="135"/>
      <c r="D12" s="135"/>
      <c r="E12" s="135"/>
      <c r="F12" s="135"/>
      <c r="G12" s="135"/>
      <c r="H12" s="135"/>
    </row>
    <row r="13" spans="1:8" ht="13.5" thickBot="1">
      <c r="A13" s="135"/>
      <c r="B13" s="344" t="s">
        <v>62</v>
      </c>
      <c r="C13" s="345"/>
      <c r="D13" s="345"/>
      <c r="E13" s="345"/>
      <c r="F13" s="345"/>
      <c r="G13" s="346"/>
      <c r="H13" s="135"/>
    </row>
    <row r="14" spans="1:8" ht="13.5" thickBot="1">
      <c r="A14" s="135"/>
      <c r="B14" s="335" t="s">
        <v>15</v>
      </c>
      <c r="C14" s="336"/>
      <c r="D14" s="337"/>
      <c r="E14" s="136" t="s">
        <v>16</v>
      </c>
      <c r="F14" s="137" t="s">
        <v>17</v>
      </c>
      <c r="G14" s="163" t="s">
        <v>6</v>
      </c>
      <c r="H14" s="135"/>
    </row>
    <row r="15" spans="1:7" ht="13.5" thickTop="1">
      <c r="A15" s="135"/>
      <c r="B15" s="356" t="s">
        <v>18</v>
      </c>
      <c r="C15" s="357"/>
      <c r="D15" s="348"/>
      <c r="E15" s="164">
        <v>6</v>
      </c>
      <c r="F15" s="164">
        <v>5</v>
      </c>
      <c r="G15" s="165">
        <v>6282</v>
      </c>
    </row>
    <row r="16" spans="1:7" ht="12.75">
      <c r="A16" s="135"/>
      <c r="B16" s="332" t="s">
        <v>19</v>
      </c>
      <c r="C16" s="333"/>
      <c r="D16" s="334"/>
      <c r="E16" s="166">
        <v>33</v>
      </c>
      <c r="F16" s="166">
        <v>25</v>
      </c>
      <c r="G16" s="167">
        <v>27002</v>
      </c>
    </row>
    <row r="17" spans="2:7" ht="12.75">
      <c r="B17" s="332" t="s">
        <v>20</v>
      </c>
      <c r="C17" s="333"/>
      <c r="D17" s="334"/>
      <c r="E17" s="166">
        <v>23</v>
      </c>
      <c r="F17" s="166">
        <v>17</v>
      </c>
      <c r="G17" s="167">
        <v>24692</v>
      </c>
    </row>
    <row r="18" spans="2:7" ht="12.75">
      <c r="B18" s="332" t="s">
        <v>21</v>
      </c>
      <c r="C18" s="333"/>
      <c r="D18" s="334"/>
      <c r="E18" s="166">
        <v>22</v>
      </c>
      <c r="F18" s="166">
        <v>19</v>
      </c>
      <c r="G18" s="167">
        <v>24748</v>
      </c>
    </row>
    <row r="19" spans="2:7" ht="12.75">
      <c r="B19" s="332" t="s">
        <v>22</v>
      </c>
      <c r="C19" s="333"/>
      <c r="D19" s="334"/>
      <c r="E19" s="166">
        <v>39</v>
      </c>
      <c r="F19" s="166">
        <v>30</v>
      </c>
      <c r="G19" s="167">
        <v>40858</v>
      </c>
    </row>
    <row r="20" spans="2:7" ht="12.75">
      <c r="B20" s="332" t="s">
        <v>23</v>
      </c>
      <c r="C20" s="333"/>
      <c r="D20" s="334"/>
      <c r="E20" s="166">
        <v>29</v>
      </c>
      <c r="F20" s="166">
        <v>21</v>
      </c>
      <c r="G20" s="167">
        <v>26331</v>
      </c>
    </row>
    <row r="21" spans="2:7" ht="13.5" thickBot="1">
      <c r="B21" s="338" t="s">
        <v>24</v>
      </c>
      <c r="C21" s="339"/>
      <c r="D21" s="340"/>
      <c r="E21" s="168">
        <v>4</v>
      </c>
      <c r="F21" s="168">
        <v>2</v>
      </c>
      <c r="G21" s="169">
        <v>3832</v>
      </c>
    </row>
    <row r="22" spans="2:7" ht="13.5" thickBot="1">
      <c r="B22" s="341" t="s">
        <v>25</v>
      </c>
      <c r="C22" s="342"/>
      <c r="D22" s="343"/>
      <c r="E22" s="159">
        <v>156</v>
      </c>
      <c r="F22" s="159">
        <v>119</v>
      </c>
      <c r="G22" s="162">
        <v>153745</v>
      </c>
    </row>
    <row r="23" spans="2:7" ht="13.5" thickBot="1">
      <c r="B23" s="135"/>
      <c r="C23" s="135"/>
      <c r="D23" s="135"/>
      <c r="E23" s="135"/>
      <c r="F23" s="135"/>
      <c r="G23" s="135"/>
    </row>
    <row r="24" spans="2:7" ht="13.5" thickBot="1">
      <c r="B24" s="344" t="s">
        <v>63</v>
      </c>
      <c r="C24" s="345"/>
      <c r="D24" s="345"/>
      <c r="E24" s="345"/>
      <c r="F24" s="345"/>
      <c r="G24" s="346"/>
    </row>
    <row r="25" spans="2:7" ht="13.5" thickBot="1">
      <c r="B25" s="170" t="s">
        <v>26</v>
      </c>
      <c r="C25" s="136" t="s">
        <v>27</v>
      </c>
      <c r="D25" s="136"/>
      <c r="E25" s="136" t="s">
        <v>16</v>
      </c>
      <c r="F25" s="137" t="s">
        <v>17</v>
      </c>
      <c r="G25" s="144" t="s">
        <v>6</v>
      </c>
    </row>
    <row r="26" spans="2:7" ht="13.5" thickTop="1">
      <c r="B26" s="171">
        <v>1</v>
      </c>
      <c r="C26" s="347" t="s">
        <v>41</v>
      </c>
      <c r="D26" s="348"/>
      <c r="E26" s="172">
        <v>1</v>
      </c>
      <c r="F26" s="173">
        <v>1</v>
      </c>
      <c r="G26" s="165">
        <v>2000</v>
      </c>
    </row>
    <row r="27" spans="2:7" ht="12.75">
      <c r="B27" s="174">
        <v>2</v>
      </c>
      <c r="C27" s="349" t="s">
        <v>42</v>
      </c>
      <c r="D27" s="334"/>
      <c r="E27" s="175">
        <v>20</v>
      </c>
      <c r="F27" s="176">
        <v>15</v>
      </c>
      <c r="G27" s="177">
        <v>26065</v>
      </c>
    </row>
    <row r="28" spans="2:7" ht="12.75">
      <c r="B28" s="174">
        <v>3</v>
      </c>
      <c r="C28" s="350" t="s">
        <v>29</v>
      </c>
      <c r="D28" s="334"/>
      <c r="E28" s="175">
        <v>1</v>
      </c>
      <c r="F28" s="176">
        <v>1</v>
      </c>
      <c r="G28" s="177">
        <v>1999</v>
      </c>
    </row>
    <row r="29" spans="2:7" ht="12.75">
      <c r="B29" s="174">
        <v>4</v>
      </c>
      <c r="C29" s="350" t="s">
        <v>31</v>
      </c>
      <c r="D29" s="334"/>
      <c r="E29" s="175">
        <v>5</v>
      </c>
      <c r="F29" s="176">
        <v>2</v>
      </c>
      <c r="G29" s="177">
        <v>3980</v>
      </c>
    </row>
    <row r="30" spans="2:7" ht="12.75">
      <c r="B30" s="174">
        <v>5</v>
      </c>
      <c r="C30" s="350" t="s">
        <v>32</v>
      </c>
      <c r="D30" s="334"/>
      <c r="E30" s="175">
        <v>5</v>
      </c>
      <c r="F30" s="176">
        <v>4</v>
      </c>
      <c r="G30" s="177">
        <v>6555</v>
      </c>
    </row>
    <row r="31" spans="2:7" ht="12.75">
      <c r="B31" s="174">
        <v>6</v>
      </c>
      <c r="C31" s="349" t="s">
        <v>43</v>
      </c>
      <c r="D31" s="334"/>
      <c r="E31" s="175">
        <v>56</v>
      </c>
      <c r="F31" s="176">
        <v>43</v>
      </c>
      <c r="G31" s="177">
        <v>74413</v>
      </c>
    </row>
    <row r="32" spans="2:7" ht="13.5" thickBot="1">
      <c r="B32" s="178">
        <v>7</v>
      </c>
      <c r="C32" s="351" t="s">
        <v>44</v>
      </c>
      <c r="D32" s="340"/>
      <c r="E32" s="179">
        <v>68</v>
      </c>
      <c r="F32" s="180">
        <v>53</v>
      </c>
      <c r="G32" s="181">
        <v>38733</v>
      </c>
    </row>
    <row r="33" spans="2:7" ht="13.5" thickBot="1">
      <c r="B33" s="341" t="s">
        <v>25</v>
      </c>
      <c r="C33" s="342"/>
      <c r="D33" s="343"/>
      <c r="E33" s="182">
        <v>156</v>
      </c>
      <c r="F33" s="182">
        <v>119</v>
      </c>
      <c r="G33" s="162">
        <v>153745</v>
      </c>
    </row>
    <row r="35" spans="2:7" ht="12.75">
      <c r="B35" s="135"/>
      <c r="C35" s="135"/>
      <c r="D35" s="135"/>
      <c r="E35" s="135"/>
      <c r="F35" s="135"/>
      <c r="G35" s="135"/>
    </row>
    <row r="36" ht="12.75">
      <c r="G36" s="183"/>
    </row>
  </sheetData>
  <sheetProtection/>
  <mergeCells count="20">
    <mergeCell ref="C29:D29"/>
    <mergeCell ref="C30:D30"/>
    <mergeCell ref="C32:D32"/>
    <mergeCell ref="A1:G1"/>
    <mergeCell ref="B18:D18"/>
    <mergeCell ref="B13:G13"/>
    <mergeCell ref="B15:D15"/>
    <mergeCell ref="B22:D22"/>
    <mergeCell ref="B19:D19"/>
    <mergeCell ref="B17:D17"/>
    <mergeCell ref="B16:D16"/>
    <mergeCell ref="B14:D14"/>
    <mergeCell ref="B20:D20"/>
    <mergeCell ref="B21:D21"/>
    <mergeCell ref="B33:D33"/>
    <mergeCell ref="B24:G24"/>
    <mergeCell ref="C26:D26"/>
    <mergeCell ref="C27:D27"/>
    <mergeCell ref="C28:D28"/>
    <mergeCell ref="C31:D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0">
      <selection activeCell="J25" sqref="J25"/>
    </sheetView>
  </sheetViews>
  <sheetFormatPr defaultColWidth="9.140625" defaultRowHeight="12.75"/>
  <cols>
    <col min="1" max="1" width="11.57421875" style="0" bestFit="1" customWidth="1"/>
    <col min="2" max="2" width="8.7109375" style="0" customWidth="1"/>
    <col min="3" max="3" width="14.7109375" style="0" customWidth="1"/>
    <col min="4" max="4" width="18.7109375" style="0" customWidth="1"/>
    <col min="5" max="5" width="12.7109375" style="0" customWidth="1"/>
    <col min="6" max="6" width="17.8515625" style="0" bestFit="1" customWidth="1"/>
    <col min="7" max="7" width="16.7109375" style="0" customWidth="1"/>
    <col min="8" max="8" width="15.8515625" style="0" customWidth="1"/>
    <col min="9" max="9" width="5.57421875" style="0" customWidth="1"/>
    <col min="10" max="10" width="27.7109375" style="0" bestFit="1" customWidth="1"/>
    <col min="11" max="12" width="11.421875" style="0" bestFit="1" customWidth="1"/>
  </cols>
  <sheetData>
    <row r="1" spans="1:8" ht="32.25" customHeight="1" thickBot="1">
      <c r="A1" s="375" t="s">
        <v>66</v>
      </c>
      <c r="B1" s="376"/>
      <c r="C1" s="377"/>
      <c r="D1" s="377"/>
      <c r="E1" s="377"/>
      <c r="F1" s="377"/>
      <c r="G1" s="378"/>
      <c r="H1" s="198"/>
    </row>
    <row r="2" spans="1:8" ht="13.5" thickBot="1">
      <c r="A2" s="199" t="s">
        <v>0</v>
      </c>
      <c r="B2" s="200" t="s">
        <v>1</v>
      </c>
      <c r="C2" s="201" t="s">
        <v>2</v>
      </c>
      <c r="D2" s="202" t="s">
        <v>3</v>
      </c>
      <c r="E2" s="203" t="s">
        <v>4</v>
      </c>
      <c r="F2" s="203" t="s">
        <v>5</v>
      </c>
      <c r="G2" s="204" t="s">
        <v>6</v>
      </c>
      <c r="H2" s="198"/>
    </row>
    <row r="3" spans="1:8" ht="13.5" thickTop="1">
      <c r="A3" s="205" t="s">
        <v>7</v>
      </c>
      <c r="B3" s="206" t="s">
        <v>61</v>
      </c>
      <c r="C3" s="207">
        <v>25</v>
      </c>
      <c r="D3" s="207">
        <v>11</v>
      </c>
      <c r="E3" s="208">
        <f aca="true" t="shared" si="0" ref="E3:E10">D3/C3</f>
        <v>0.44</v>
      </c>
      <c r="F3" s="209">
        <v>39237</v>
      </c>
      <c r="G3" s="210">
        <v>9060</v>
      </c>
      <c r="H3" s="198"/>
    </row>
    <row r="4" spans="1:8" ht="12.75">
      <c r="A4" s="211" t="s">
        <v>8</v>
      </c>
      <c r="B4" s="206" t="s">
        <v>61</v>
      </c>
      <c r="C4" s="212">
        <v>21</v>
      </c>
      <c r="D4" s="212">
        <v>12</v>
      </c>
      <c r="E4" s="208">
        <f t="shared" si="0"/>
        <v>0.5714285714285714</v>
      </c>
      <c r="F4" s="213">
        <v>22616.48</v>
      </c>
      <c r="G4" s="214">
        <v>10964</v>
      </c>
      <c r="H4" s="198"/>
    </row>
    <row r="5" spans="1:8" ht="12.75">
      <c r="A5" s="211" t="s">
        <v>9</v>
      </c>
      <c r="B5" s="206" t="s">
        <v>61</v>
      </c>
      <c r="C5" s="215">
        <v>13</v>
      </c>
      <c r="D5" s="216">
        <v>9</v>
      </c>
      <c r="E5" s="208">
        <f t="shared" si="0"/>
        <v>0.6923076923076923</v>
      </c>
      <c r="F5" s="217">
        <v>11915</v>
      </c>
      <c r="G5" s="218">
        <v>7350</v>
      </c>
      <c r="H5" s="198"/>
    </row>
    <row r="6" spans="1:8" ht="12.75">
      <c r="A6" s="211" t="s">
        <v>10</v>
      </c>
      <c r="B6" s="206" t="s">
        <v>61</v>
      </c>
      <c r="C6" s="216">
        <v>14</v>
      </c>
      <c r="D6" s="216">
        <v>11</v>
      </c>
      <c r="E6" s="208">
        <f t="shared" si="0"/>
        <v>0.7857142857142857</v>
      </c>
      <c r="F6" s="217">
        <v>14900.5</v>
      </c>
      <c r="G6" s="219">
        <v>8017</v>
      </c>
      <c r="H6" s="198"/>
    </row>
    <row r="7" spans="1:8" ht="12.75">
      <c r="A7" s="211" t="s">
        <v>11</v>
      </c>
      <c r="B7" s="206" t="s">
        <v>61</v>
      </c>
      <c r="C7" s="216">
        <v>6</v>
      </c>
      <c r="D7" s="216">
        <v>5</v>
      </c>
      <c r="E7" s="208">
        <f t="shared" si="0"/>
        <v>0.8333333333333334</v>
      </c>
      <c r="F7" s="217">
        <v>5992</v>
      </c>
      <c r="G7" s="219">
        <v>5092</v>
      </c>
      <c r="H7" s="198"/>
    </row>
    <row r="8" spans="1:8" ht="12.75">
      <c r="A8" s="211" t="s">
        <v>12</v>
      </c>
      <c r="B8" s="206" t="s">
        <v>67</v>
      </c>
      <c r="C8" s="216">
        <v>23</v>
      </c>
      <c r="D8" s="216">
        <v>16</v>
      </c>
      <c r="E8" s="208">
        <f t="shared" si="0"/>
        <v>0.6956521739130435</v>
      </c>
      <c r="F8" s="217">
        <v>21468</v>
      </c>
      <c r="G8" s="219">
        <v>13443</v>
      </c>
      <c r="H8" s="198"/>
    </row>
    <row r="9" spans="1:8" ht="12.75">
      <c r="A9" s="211" t="s">
        <v>13</v>
      </c>
      <c r="B9" s="206" t="s">
        <v>67</v>
      </c>
      <c r="C9" s="216">
        <v>24</v>
      </c>
      <c r="D9" s="216">
        <v>13</v>
      </c>
      <c r="E9" s="208">
        <f t="shared" si="0"/>
        <v>0.5416666666666666</v>
      </c>
      <c r="F9" s="217">
        <v>27858.82</v>
      </c>
      <c r="G9" s="219">
        <v>13238.82</v>
      </c>
      <c r="H9" s="198"/>
    </row>
    <row r="10" spans="1:8" ht="13.5" thickBot="1">
      <c r="A10" s="211" t="s">
        <v>34</v>
      </c>
      <c r="B10" s="206" t="s">
        <v>67</v>
      </c>
      <c r="C10" s="216">
        <v>18</v>
      </c>
      <c r="D10" s="216">
        <v>9</v>
      </c>
      <c r="E10" s="208">
        <f t="shared" si="0"/>
        <v>0.5</v>
      </c>
      <c r="F10" s="217">
        <v>22353.62</v>
      </c>
      <c r="G10" s="219">
        <v>10353.62</v>
      </c>
      <c r="H10" s="198"/>
    </row>
    <row r="11" spans="1:8" ht="13.5" thickBot="1">
      <c r="A11" s="220" t="s">
        <v>14</v>
      </c>
      <c r="B11" s="221"/>
      <c r="C11" s="221">
        <f>SUM(C3:C10)</f>
        <v>144</v>
      </c>
      <c r="D11" s="221">
        <f>SUM(D3:D10)</f>
        <v>86</v>
      </c>
      <c r="E11" s="222">
        <f>D11/C11</f>
        <v>0.5972222222222222</v>
      </c>
      <c r="F11" s="223">
        <f>SUM(F3:F10)</f>
        <v>166341.41999999998</v>
      </c>
      <c r="G11" s="67">
        <f>SUM(G3:G10)</f>
        <v>77518.44</v>
      </c>
      <c r="H11" s="198"/>
    </row>
    <row r="12" spans="1:8" ht="13.5" thickBot="1">
      <c r="A12" s="198"/>
      <c r="B12" s="198"/>
      <c r="C12" s="198"/>
      <c r="D12" s="198"/>
      <c r="E12" s="198"/>
      <c r="F12" s="198"/>
      <c r="G12" s="198"/>
      <c r="H12" s="198"/>
    </row>
    <row r="13" spans="1:8" ht="13.5" thickBot="1">
      <c r="A13" s="198"/>
      <c r="B13" s="372" t="s">
        <v>68</v>
      </c>
      <c r="C13" s="373"/>
      <c r="D13" s="373"/>
      <c r="E13" s="373"/>
      <c r="F13" s="373"/>
      <c r="G13" s="374"/>
      <c r="H13" s="198"/>
    </row>
    <row r="14" spans="1:8" ht="13.5" thickBot="1">
      <c r="A14" s="198"/>
      <c r="B14" s="379" t="s">
        <v>15</v>
      </c>
      <c r="C14" s="380"/>
      <c r="D14" s="381"/>
      <c r="E14" s="203" t="s">
        <v>16</v>
      </c>
      <c r="F14" s="202" t="s">
        <v>17</v>
      </c>
      <c r="G14" s="224" t="s">
        <v>6</v>
      </c>
      <c r="H14" s="198"/>
    </row>
    <row r="15" spans="1:7" ht="13.5" thickTop="1">
      <c r="A15" s="198"/>
      <c r="B15" s="382" t="s">
        <v>18</v>
      </c>
      <c r="C15" s="383"/>
      <c r="D15" s="364"/>
      <c r="E15" s="225">
        <v>5</v>
      </c>
      <c r="F15" s="225">
        <v>3</v>
      </c>
      <c r="G15" s="68">
        <v>3000</v>
      </c>
    </row>
    <row r="16" spans="1:7" ht="12.75">
      <c r="A16" s="198"/>
      <c r="B16" s="368" t="s">
        <v>19</v>
      </c>
      <c r="C16" s="369"/>
      <c r="D16" s="366"/>
      <c r="E16" s="226">
        <v>40</v>
      </c>
      <c r="F16" s="226">
        <v>27</v>
      </c>
      <c r="G16" s="69">
        <v>23129</v>
      </c>
    </row>
    <row r="17" spans="2:7" ht="12.75">
      <c r="B17" s="368" t="s">
        <v>20</v>
      </c>
      <c r="C17" s="369"/>
      <c r="D17" s="366"/>
      <c r="E17" s="226">
        <v>15</v>
      </c>
      <c r="F17" s="226">
        <v>7</v>
      </c>
      <c r="G17" s="69">
        <v>6270.5</v>
      </c>
    </row>
    <row r="18" spans="2:7" ht="12.75">
      <c r="B18" s="368" t="s">
        <v>21</v>
      </c>
      <c r="C18" s="369"/>
      <c r="D18" s="366"/>
      <c r="E18" s="226">
        <v>14</v>
      </c>
      <c r="F18" s="226">
        <v>4</v>
      </c>
      <c r="G18" s="69">
        <v>4988</v>
      </c>
    </row>
    <row r="19" spans="2:7" ht="12.75">
      <c r="B19" s="368" t="s">
        <v>22</v>
      </c>
      <c r="C19" s="369"/>
      <c r="D19" s="366"/>
      <c r="E19" s="226">
        <v>35</v>
      </c>
      <c r="F19" s="226">
        <v>22</v>
      </c>
      <c r="G19" s="69">
        <v>18150.62</v>
      </c>
    </row>
    <row r="20" spans="2:7" ht="12.75">
      <c r="B20" s="368" t="s">
        <v>23</v>
      </c>
      <c r="C20" s="369"/>
      <c r="D20" s="366"/>
      <c r="E20" s="226">
        <v>34</v>
      </c>
      <c r="F20" s="226">
        <v>22</v>
      </c>
      <c r="G20" s="69">
        <v>20980.32</v>
      </c>
    </row>
    <row r="21" spans="2:7" ht="13.5" thickBot="1">
      <c r="B21" s="370" t="s">
        <v>24</v>
      </c>
      <c r="C21" s="371"/>
      <c r="D21" s="359"/>
      <c r="E21" s="227">
        <v>1</v>
      </c>
      <c r="F21" s="227">
        <v>1</v>
      </c>
      <c r="G21" s="228">
        <v>1000</v>
      </c>
    </row>
    <row r="22" spans="2:7" ht="13.5" thickBot="1">
      <c r="B22" s="360" t="s">
        <v>25</v>
      </c>
      <c r="C22" s="361"/>
      <c r="D22" s="362"/>
      <c r="E22" s="221">
        <f>SUM(E15:E21)</f>
        <v>144</v>
      </c>
      <c r="F22" s="221">
        <f>SUM(F15:F21)</f>
        <v>86</v>
      </c>
      <c r="G22" s="67">
        <f>SUM(G15:G21)</f>
        <v>77518.44</v>
      </c>
    </row>
    <row r="23" spans="2:7" ht="13.5" thickBot="1">
      <c r="B23" s="198"/>
      <c r="C23" s="198"/>
      <c r="D23" s="198"/>
      <c r="E23" s="198"/>
      <c r="F23" s="198"/>
      <c r="G23" s="198"/>
    </row>
    <row r="24" spans="2:7" ht="13.5" thickBot="1">
      <c r="B24" s="372" t="s">
        <v>69</v>
      </c>
      <c r="C24" s="373"/>
      <c r="D24" s="373"/>
      <c r="E24" s="373"/>
      <c r="F24" s="373"/>
      <c r="G24" s="374"/>
    </row>
    <row r="25" spans="2:7" ht="13.5" thickBot="1">
      <c r="B25" s="229" t="s">
        <v>26</v>
      </c>
      <c r="C25" s="203" t="s">
        <v>27</v>
      </c>
      <c r="D25" s="203"/>
      <c r="E25" s="203" t="s">
        <v>16</v>
      </c>
      <c r="F25" s="202" t="s">
        <v>17</v>
      </c>
      <c r="G25" s="204" t="s">
        <v>6</v>
      </c>
    </row>
    <row r="26" spans="2:7" ht="13.5" thickTop="1">
      <c r="B26" s="230">
        <v>1</v>
      </c>
      <c r="C26" s="363" t="s">
        <v>41</v>
      </c>
      <c r="D26" s="364"/>
      <c r="E26" s="231">
        <v>0</v>
      </c>
      <c r="F26" s="232">
        <v>0</v>
      </c>
      <c r="G26" s="68">
        <v>0</v>
      </c>
    </row>
    <row r="27" spans="2:7" ht="12.75">
      <c r="B27" s="233">
        <v>2</v>
      </c>
      <c r="C27" s="365" t="s">
        <v>42</v>
      </c>
      <c r="D27" s="366"/>
      <c r="E27" s="226">
        <v>14</v>
      </c>
      <c r="F27" s="234">
        <v>9</v>
      </c>
      <c r="G27" s="69">
        <v>14416</v>
      </c>
    </row>
    <row r="28" spans="2:7" ht="12.75">
      <c r="B28" s="233">
        <v>3</v>
      </c>
      <c r="C28" s="367" t="s">
        <v>29</v>
      </c>
      <c r="D28" s="366"/>
      <c r="E28" s="226">
        <v>3</v>
      </c>
      <c r="F28" s="234">
        <v>1</v>
      </c>
      <c r="G28" s="69">
        <v>245</v>
      </c>
    </row>
    <row r="29" spans="2:7" ht="12.75">
      <c r="B29" s="233">
        <v>4</v>
      </c>
      <c r="C29" s="365" t="s">
        <v>31</v>
      </c>
      <c r="D29" s="366"/>
      <c r="E29" s="226">
        <v>6</v>
      </c>
      <c r="F29" s="234">
        <v>3</v>
      </c>
      <c r="G29" s="69">
        <v>2110</v>
      </c>
    </row>
    <row r="30" spans="2:7" ht="12.75">
      <c r="B30" s="233">
        <v>5</v>
      </c>
      <c r="C30" s="367" t="s">
        <v>32</v>
      </c>
      <c r="D30" s="366"/>
      <c r="E30" s="226">
        <v>2</v>
      </c>
      <c r="F30" s="234">
        <v>1</v>
      </c>
      <c r="G30" s="69">
        <v>1989</v>
      </c>
    </row>
    <row r="31" spans="2:7" ht="12.75">
      <c r="B31" s="233">
        <v>6</v>
      </c>
      <c r="C31" s="365" t="s">
        <v>43</v>
      </c>
      <c r="D31" s="366"/>
      <c r="E31" s="226">
        <v>43</v>
      </c>
      <c r="F31" s="234">
        <v>22</v>
      </c>
      <c r="G31" s="69">
        <v>19509</v>
      </c>
    </row>
    <row r="32" spans="2:7" ht="13.5" thickBot="1">
      <c r="B32" s="235">
        <v>7</v>
      </c>
      <c r="C32" s="358" t="s">
        <v>44</v>
      </c>
      <c r="D32" s="359"/>
      <c r="E32" s="236">
        <v>76</v>
      </c>
      <c r="F32" s="237">
        <v>50</v>
      </c>
      <c r="G32" s="70">
        <v>39249.44</v>
      </c>
    </row>
    <row r="33" spans="2:7" ht="13.5" thickBot="1">
      <c r="B33" s="360" t="s">
        <v>25</v>
      </c>
      <c r="C33" s="361"/>
      <c r="D33" s="362"/>
      <c r="E33" s="221">
        <f>SUM(E26:E32)</f>
        <v>144</v>
      </c>
      <c r="F33" s="221">
        <f>SUM(F26:F32)</f>
        <v>86</v>
      </c>
      <c r="G33" s="67">
        <f>SUM(G26:G32)</f>
        <v>77518.44</v>
      </c>
    </row>
    <row r="35" spans="2:7" ht="12.75">
      <c r="B35" s="198"/>
      <c r="C35" s="198"/>
      <c r="D35" s="198"/>
      <c r="E35" s="198"/>
      <c r="F35" s="198"/>
      <c r="G35" s="198"/>
    </row>
    <row r="36" ht="12.75">
      <c r="G36" s="238"/>
    </row>
  </sheetData>
  <sheetProtection/>
  <mergeCells count="20">
    <mergeCell ref="A1:G1"/>
    <mergeCell ref="B13:G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G24"/>
    <mergeCell ref="C32:D32"/>
    <mergeCell ref="B33:D33"/>
    <mergeCell ref="C26:D26"/>
    <mergeCell ref="C27:D27"/>
    <mergeCell ref="C28:D28"/>
    <mergeCell ref="C29:D29"/>
    <mergeCell ref="C30:D30"/>
    <mergeCell ref="C31:D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1.57421875" style="0" bestFit="1" customWidth="1"/>
    <col min="2" max="2" width="8.7109375" style="0" customWidth="1"/>
    <col min="3" max="3" width="14.7109375" style="0" customWidth="1"/>
    <col min="4" max="4" width="18.7109375" style="0" customWidth="1"/>
    <col min="5" max="5" width="12.7109375" style="0" customWidth="1"/>
    <col min="6" max="6" width="17.8515625" style="0" bestFit="1" customWidth="1"/>
    <col min="7" max="8" width="16.7109375" style="0" customWidth="1"/>
    <col min="9" max="9" width="13.28125" style="0" customWidth="1"/>
    <col min="10" max="13" width="11.421875" style="0" bestFit="1" customWidth="1"/>
    <col min="14" max="14" width="10.421875" style="0" bestFit="1" customWidth="1"/>
  </cols>
  <sheetData>
    <row r="1" spans="1:9" ht="32.25" customHeight="1" thickBot="1">
      <c r="A1" s="375" t="s">
        <v>71</v>
      </c>
      <c r="B1" s="376"/>
      <c r="C1" s="377"/>
      <c r="D1" s="377"/>
      <c r="E1" s="377"/>
      <c r="F1" s="377"/>
      <c r="G1" s="378"/>
      <c r="H1" s="240"/>
      <c r="I1" s="198"/>
    </row>
    <row r="2" spans="1:9" ht="13.5" thickBot="1">
      <c r="A2" s="199" t="s">
        <v>0</v>
      </c>
      <c r="B2" s="200" t="s">
        <v>1</v>
      </c>
      <c r="C2" s="201" t="s">
        <v>2</v>
      </c>
      <c r="D2" s="202" t="s">
        <v>3</v>
      </c>
      <c r="E2" s="203" t="s">
        <v>4</v>
      </c>
      <c r="F2" s="203" t="s">
        <v>5</v>
      </c>
      <c r="G2" s="204" t="s">
        <v>6</v>
      </c>
      <c r="H2" s="241"/>
      <c r="I2" s="198"/>
    </row>
    <row r="3" spans="1:9" ht="13.5" thickTop="1">
      <c r="A3" s="253" t="s">
        <v>7</v>
      </c>
      <c r="B3" s="252" t="s">
        <v>67</v>
      </c>
      <c r="C3" s="207">
        <v>17</v>
      </c>
      <c r="D3" s="207">
        <v>15</v>
      </c>
      <c r="E3" s="208">
        <f aca="true" t="shared" si="0" ref="E3:E10">D3/C3</f>
        <v>0.8823529411764706</v>
      </c>
      <c r="F3" s="209">
        <v>20900</v>
      </c>
      <c r="G3" s="210">
        <v>13250</v>
      </c>
      <c r="H3" s="242"/>
      <c r="I3" s="198"/>
    </row>
    <row r="4" spans="1:9" ht="12.75">
      <c r="A4" s="254" t="s">
        <v>8</v>
      </c>
      <c r="B4" s="252" t="s">
        <v>67</v>
      </c>
      <c r="C4" s="212">
        <v>13</v>
      </c>
      <c r="D4" s="212">
        <v>13</v>
      </c>
      <c r="E4" s="208">
        <f t="shared" si="0"/>
        <v>1</v>
      </c>
      <c r="F4" s="213">
        <v>14730</v>
      </c>
      <c r="G4" s="214">
        <v>9930</v>
      </c>
      <c r="H4" s="242"/>
      <c r="I4" s="198"/>
    </row>
    <row r="5" spans="1:9" ht="12.75">
      <c r="A5" s="254" t="s">
        <v>9</v>
      </c>
      <c r="B5" s="252" t="s">
        <v>67</v>
      </c>
      <c r="C5" s="215">
        <v>9</v>
      </c>
      <c r="D5" s="216">
        <v>5</v>
      </c>
      <c r="E5" s="208">
        <f t="shared" si="0"/>
        <v>0.5555555555555556</v>
      </c>
      <c r="F5" s="217">
        <v>10794.61</v>
      </c>
      <c r="G5" s="218">
        <v>4372</v>
      </c>
      <c r="H5" s="243"/>
      <c r="I5" s="198"/>
    </row>
    <row r="6" spans="1:9" ht="12.75">
      <c r="A6" s="254" t="s">
        <v>10</v>
      </c>
      <c r="B6" s="252" t="s">
        <v>67</v>
      </c>
      <c r="C6" s="216">
        <v>8</v>
      </c>
      <c r="D6" s="216">
        <v>7</v>
      </c>
      <c r="E6" s="208">
        <f t="shared" si="0"/>
        <v>0.875</v>
      </c>
      <c r="F6" s="217">
        <v>9680.28</v>
      </c>
      <c r="G6" s="219">
        <v>7601.28</v>
      </c>
      <c r="H6" s="244"/>
      <c r="I6" s="198"/>
    </row>
    <row r="7" spans="1:9" ht="12.75">
      <c r="A7" s="254" t="s">
        <v>11</v>
      </c>
      <c r="B7" s="252" t="s">
        <v>67</v>
      </c>
      <c r="C7" s="216">
        <v>12</v>
      </c>
      <c r="D7" s="216">
        <v>11</v>
      </c>
      <c r="E7" s="208">
        <f t="shared" si="0"/>
        <v>0.9166666666666666</v>
      </c>
      <c r="F7" s="217">
        <v>17431.37</v>
      </c>
      <c r="G7" s="219">
        <v>11604.22</v>
      </c>
      <c r="H7" s="244"/>
      <c r="I7" s="198"/>
    </row>
    <row r="8" spans="1:9" ht="12.75">
      <c r="A8" s="254" t="s">
        <v>12</v>
      </c>
      <c r="B8" s="252" t="s">
        <v>72</v>
      </c>
      <c r="C8" s="216">
        <v>17</v>
      </c>
      <c r="D8" s="216">
        <v>13</v>
      </c>
      <c r="E8" s="208">
        <f t="shared" si="0"/>
        <v>0.7647058823529411</v>
      </c>
      <c r="F8" s="217">
        <v>18188</v>
      </c>
      <c r="G8" s="219">
        <v>12469</v>
      </c>
      <c r="H8" s="244"/>
      <c r="I8" s="198"/>
    </row>
    <row r="9" spans="1:9" ht="12.75">
      <c r="A9" s="254" t="s">
        <v>13</v>
      </c>
      <c r="B9" s="252" t="s">
        <v>72</v>
      </c>
      <c r="C9" s="216">
        <v>13</v>
      </c>
      <c r="D9" s="216">
        <v>9</v>
      </c>
      <c r="E9" s="208">
        <f t="shared" si="0"/>
        <v>0.6923076923076923</v>
      </c>
      <c r="F9" s="217">
        <v>12822</v>
      </c>
      <c r="G9" s="219">
        <v>8358</v>
      </c>
      <c r="H9" s="244"/>
      <c r="I9" s="198"/>
    </row>
    <row r="10" spans="1:9" ht="13.5" thickBot="1">
      <c r="A10" s="254" t="s">
        <v>34</v>
      </c>
      <c r="B10" s="252" t="s">
        <v>72</v>
      </c>
      <c r="C10" s="216">
        <v>13</v>
      </c>
      <c r="D10" s="216">
        <v>10</v>
      </c>
      <c r="E10" s="208">
        <f t="shared" si="0"/>
        <v>0.7692307692307693</v>
      </c>
      <c r="F10" s="217">
        <v>16352.57</v>
      </c>
      <c r="G10" s="219">
        <v>11550.57</v>
      </c>
      <c r="H10" s="244"/>
      <c r="I10" s="198"/>
    </row>
    <row r="11" spans="1:9" ht="13.5" thickBot="1">
      <c r="A11" s="220" t="s">
        <v>14</v>
      </c>
      <c r="B11" s="221"/>
      <c r="C11" s="221">
        <f>SUM(C3:C10)</f>
        <v>102</v>
      </c>
      <c r="D11" s="221">
        <f>SUM(D3:D10)</f>
        <v>83</v>
      </c>
      <c r="E11" s="222">
        <f>D11/C11</f>
        <v>0.8137254901960784</v>
      </c>
      <c r="F11" s="223">
        <f>SUM(F3:F10)</f>
        <v>120898.82999999999</v>
      </c>
      <c r="G11" s="67">
        <f>SUM(G3:G10)</f>
        <v>79135.07</v>
      </c>
      <c r="H11" s="245"/>
      <c r="I11" s="198"/>
    </row>
    <row r="12" spans="1:12" ht="13.5" thickBot="1">
      <c r="A12" s="198"/>
      <c r="B12" s="198"/>
      <c r="C12" s="198"/>
      <c r="D12" s="198"/>
      <c r="E12" s="198"/>
      <c r="F12" s="198"/>
      <c r="G12" s="198"/>
      <c r="H12" s="246"/>
      <c r="I12" s="198"/>
      <c r="L12" s="238"/>
    </row>
    <row r="13" spans="1:8" ht="13.5" thickBot="1">
      <c r="A13" s="198"/>
      <c r="B13" s="372" t="s">
        <v>73</v>
      </c>
      <c r="C13" s="373"/>
      <c r="D13" s="373"/>
      <c r="E13" s="373"/>
      <c r="F13" s="373"/>
      <c r="G13" s="374"/>
      <c r="H13" s="247"/>
    </row>
    <row r="14" spans="1:8" ht="13.5" thickBot="1">
      <c r="A14" s="198"/>
      <c r="B14" s="379" t="s">
        <v>15</v>
      </c>
      <c r="C14" s="380"/>
      <c r="D14" s="381"/>
      <c r="E14" s="203" t="s">
        <v>16</v>
      </c>
      <c r="F14" s="202" t="s">
        <v>17</v>
      </c>
      <c r="G14" s="224" t="s">
        <v>6</v>
      </c>
      <c r="H14" s="247"/>
    </row>
    <row r="15" spans="1:8" ht="13.5" thickTop="1">
      <c r="A15" s="198"/>
      <c r="B15" s="382" t="s">
        <v>18</v>
      </c>
      <c r="C15" s="383"/>
      <c r="D15" s="364"/>
      <c r="E15" s="225">
        <v>3</v>
      </c>
      <c r="F15" s="225">
        <v>3</v>
      </c>
      <c r="G15" s="68">
        <v>2225</v>
      </c>
      <c r="H15" s="248"/>
    </row>
    <row r="16" spans="1:8" ht="12.75">
      <c r="A16" s="198"/>
      <c r="B16" s="368" t="s">
        <v>19</v>
      </c>
      <c r="C16" s="369"/>
      <c r="D16" s="366"/>
      <c r="E16" s="226">
        <v>16</v>
      </c>
      <c r="F16" s="226">
        <v>14</v>
      </c>
      <c r="G16" s="69">
        <v>12064</v>
      </c>
      <c r="H16" s="249"/>
    </row>
    <row r="17" spans="2:8" ht="12.75">
      <c r="B17" s="368" t="s">
        <v>20</v>
      </c>
      <c r="C17" s="369"/>
      <c r="D17" s="366"/>
      <c r="E17" s="226">
        <v>14</v>
      </c>
      <c r="F17" s="226">
        <v>12</v>
      </c>
      <c r="G17" s="69">
        <v>9450</v>
      </c>
      <c r="H17" s="246"/>
    </row>
    <row r="18" spans="2:8" ht="12.75">
      <c r="B18" s="368" t="s">
        <v>21</v>
      </c>
      <c r="C18" s="369"/>
      <c r="D18" s="366"/>
      <c r="E18" s="226">
        <v>15</v>
      </c>
      <c r="F18" s="226">
        <v>9</v>
      </c>
      <c r="G18" s="69">
        <v>8982.87</v>
      </c>
      <c r="H18" s="247"/>
    </row>
    <row r="19" spans="2:8" ht="12.75">
      <c r="B19" s="368" t="s">
        <v>22</v>
      </c>
      <c r="C19" s="369"/>
      <c r="D19" s="366"/>
      <c r="E19" s="226">
        <v>20</v>
      </c>
      <c r="F19" s="226">
        <v>19</v>
      </c>
      <c r="G19" s="69">
        <v>17426.22</v>
      </c>
      <c r="H19" s="250"/>
    </row>
    <row r="20" spans="2:8" ht="12.75">
      <c r="B20" s="368" t="s">
        <v>23</v>
      </c>
      <c r="C20" s="369"/>
      <c r="D20" s="366"/>
      <c r="E20" s="226">
        <v>31</v>
      </c>
      <c r="F20" s="226">
        <v>24</v>
      </c>
      <c r="G20" s="69">
        <v>26986.98</v>
      </c>
      <c r="H20" s="248"/>
    </row>
    <row r="21" spans="2:8" ht="13.5" thickBot="1">
      <c r="B21" s="370" t="s">
        <v>24</v>
      </c>
      <c r="C21" s="371"/>
      <c r="D21" s="359"/>
      <c r="E21" s="227">
        <v>3</v>
      </c>
      <c r="F21" s="227">
        <v>2</v>
      </c>
      <c r="G21" s="228">
        <v>2000</v>
      </c>
      <c r="H21" s="251"/>
    </row>
    <row r="22" spans="2:8" ht="13.5" thickBot="1">
      <c r="B22" s="360" t="s">
        <v>25</v>
      </c>
      <c r="C22" s="361"/>
      <c r="D22" s="362"/>
      <c r="E22" s="221">
        <f>SUM(E15:E21)</f>
        <v>102</v>
      </c>
      <c r="F22" s="221">
        <f>SUM(F15:F21)</f>
        <v>83</v>
      </c>
      <c r="G22" s="67">
        <f>SUM(G15:G21)</f>
        <v>79135.07</v>
      </c>
      <c r="H22" s="251"/>
    </row>
    <row r="23" spans="2:8" ht="13.5" thickBot="1">
      <c r="B23" s="198"/>
      <c r="C23" s="198"/>
      <c r="D23" s="198"/>
      <c r="E23" s="198"/>
      <c r="F23" s="198"/>
      <c r="G23" s="198"/>
      <c r="H23" s="251"/>
    </row>
    <row r="24" spans="2:8" ht="13.5" thickBot="1">
      <c r="B24" s="372" t="s">
        <v>74</v>
      </c>
      <c r="C24" s="373"/>
      <c r="D24" s="373"/>
      <c r="E24" s="373"/>
      <c r="F24" s="373"/>
      <c r="G24" s="374"/>
      <c r="H24" s="251"/>
    </row>
    <row r="25" spans="2:8" ht="13.5" thickBot="1">
      <c r="B25" s="229" t="s">
        <v>26</v>
      </c>
      <c r="C25" s="203" t="s">
        <v>27</v>
      </c>
      <c r="D25" s="203"/>
      <c r="E25" s="203" t="s">
        <v>16</v>
      </c>
      <c r="F25" s="202" t="s">
        <v>17</v>
      </c>
      <c r="G25" s="204" t="s">
        <v>6</v>
      </c>
      <c r="H25" s="251"/>
    </row>
    <row r="26" spans="2:8" ht="13.5" thickTop="1">
      <c r="B26" s="230">
        <v>1</v>
      </c>
      <c r="C26" s="363" t="s">
        <v>41</v>
      </c>
      <c r="D26" s="364"/>
      <c r="E26" s="231">
        <v>2</v>
      </c>
      <c r="F26" s="232">
        <v>1</v>
      </c>
      <c r="G26" s="68">
        <v>1850</v>
      </c>
      <c r="H26" s="251"/>
    </row>
    <row r="27" spans="2:8" ht="12.75">
      <c r="B27" s="233">
        <v>2</v>
      </c>
      <c r="C27" s="365" t="s">
        <v>42</v>
      </c>
      <c r="D27" s="366"/>
      <c r="E27" s="226">
        <v>20</v>
      </c>
      <c r="F27" s="234">
        <v>13</v>
      </c>
      <c r="G27" s="69">
        <v>18719.28</v>
      </c>
      <c r="H27" s="245"/>
    </row>
    <row r="28" spans="2:7" ht="12.75">
      <c r="B28" s="233">
        <v>3</v>
      </c>
      <c r="C28" s="367" t="s">
        <v>29</v>
      </c>
      <c r="D28" s="366"/>
      <c r="E28" s="226">
        <v>2</v>
      </c>
      <c r="F28" s="234">
        <v>0</v>
      </c>
      <c r="G28" s="69">
        <v>0</v>
      </c>
    </row>
    <row r="29" spans="2:8" ht="12.75">
      <c r="B29" s="233">
        <v>4</v>
      </c>
      <c r="C29" s="365" t="s">
        <v>31</v>
      </c>
      <c r="D29" s="366"/>
      <c r="E29" s="226">
        <v>1</v>
      </c>
      <c r="F29" s="234">
        <v>1</v>
      </c>
      <c r="G29" s="69">
        <v>2000</v>
      </c>
      <c r="H29" s="198"/>
    </row>
    <row r="30" spans="2:8" ht="12.75">
      <c r="B30" s="233">
        <v>5</v>
      </c>
      <c r="C30" s="367" t="s">
        <v>32</v>
      </c>
      <c r="D30" s="366"/>
      <c r="E30" s="226">
        <v>6</v>
      </c>
      <c r="F30" s="234">
        <v>4</v>
      </c>
      <c r="G30" s="69">
        <v>7714</v>
      </c>
      <c r="H30" s="238"/>
    </row>
    <row r="31" spans="2:7" ht="12.75">
      <c r="B31" s="233">
        <v>6</v>
      </c>
      <c r="C31" s="365" t="s">
        <v>43</v>
      </c>
      <c r="D31" s="366"/>
      <c r="E31" s="226">
        <v>25</v>
      </c>
      <c r="F31" s="234">
        <v>22</v>
      </c>
      <c r="G31" s="69">
        <v>17055</v>
      </c>
    </row>
    <row r="32" spans="2:7" ht="13.5" thickBot="1">
      <c r="B32" s="235">
        <v>7</v>
      </c>
      <c r="C32" s="358" t="s">
        <v>44</v>
      </c>
      <c r="D32" s="359"/>
      <c r="E32" s="236">
        <v>46</v>
      </c>
      <c r="F32" s="237">
        <v>42</v>
      </c>
      <c r="G32" s="70">
        <v>31796.79</v>
      </c>
    </row>
    <row r="33" spans="2:7" ht="13.5" thickBot="1">
      <c r="B33" s="360" t="s">
        <v>25</v>
      </c>
      <c r="C33" s="361"/>
      <c r="D33" s="362"/>
      <c r="E33" s="221">
        <f>SUM(E26:E32)</f>
        <v>102</v>
      </c>
      <c r="F33" s="221">
        <f>SUM(F26:F32)</f>
        <v>83</v>
      </c>
      <c r="G33" s="67">
        <f>SUM(G26:G32)</f>
        <v>79135.07</v>
      </c>
    </row>
    <row r="35" spans="2:7" ht="12.75">
      <c r="B35" s="198"/>
      <c r="C35" s="198"/>
      <c r="D35" s="198"/>
      <c r="E35" s="198"/>
      <c r="F35" s="198"/>
      <c r="G35" s="198"/>
    </row>
    <row r="36" ht="12.75">
      <c r="G36" s="238"/>
    </row>
  </sheetData>
  <sheetProtection/>
  <mergeCells count="20">
    <mergeCell ref="A1:G1"/>
    <mergeCell ref="B13:G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G24"/>
    <mergeCell ref="C32:D32"/>
    <mergeCell ref="B33:D33"/>
    <mergeCell ref="C26:D26"/>
    <mergeCell ref="C27:D27"/>
    <mergeCell ref="C28:D28"/>
    <mergeCell ref="C29:D29"/>
    <mergeCell ref="C30:D30"/>
    <mergeCell ref="C31:D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11.57421875" style="0" bestFit="1" customWidth="1"/>
    <col min="2" max="2" width="8.7109375" style="0" customWidth="1"/>
    <col min="3" max="3" width="14.7109375" style="0" customWidth="1"/>
    <col min="4" max="4" width="18.7109375" style="0" customWidth="1"/>
    <col min="5" max="5" width="12.7109375" style="0" customWidth="1"/>
    <col min="6" max="6" width="17.8515625" style="0" bestFit="1" customWidth="1"/>
    <col min="7" max="8" width="16.7109375" style="0" customWidth="1"/>
    <col min="9" max="9" width="10.421875" style="0" bestFit="1" customWidth="1"/>
    <col min="10" max="13" width="11.421875" style="0" bestFit="1" customWidth="1"/>
  </cols>
  <sheetData>
    <row r="1" spans="1:8" ht="32.25" customHeight="1" thickBot="1">
      <c r="A1" s="375" t="s">
        <v>76</v>
      </c>
      <c r="B1" s="376"/>
      <c r="C1" s="377"/>
      <c r="D1" s="377"/>
      <c r="E1" s="377"/>
      <c r="F1" s="377"/>
      <c r="G1" s="378"/>
      <c r="H1" s="240"/>
    </row>
    <row r="2" spans="1:8" ht="13.5" thickBot="1">
      <c r="A2" s="199" t="s">
        <v>0</v>
      </c>
      <c r="B2" s="200" t="s">
        <v>1</v>
      </c>
      <c r="C2" s="201" t="s">
        <v>2</v>
      </c>
      <c r="D2" s="202" t="s">
        <v>3</v>
      </c>
      <c r="E2" s="203" t="s">
        <v>4</v>
      </c>
      <c r="F2" s="203" t="s">
        <v>5</v>
      </c>
      <c r="G2" s="204" t="s">
        <v>6</v>
      </c>
      <c r="H2" s="241"/>
    </row>
    <row r="3" spans="1:8" ht="13.5" thickTop="1">
      <c r="A3" s="205" t="s">
        <v>7</v>
      </c>
      <c r="B3" s="206" t="s">
        <v>72</v>
      </c>
      <c r="C3" s="207">
        <v>12</v>
      </c>
      <c r="D3" s="207">
        <v>8</v>
      </c>
      <c r="E3" s="208">
        <f aca="true" t="shared" si="0" ref="E3:E10">D3/C3</f>
        <v>0.6666666666666666</v>
      </c>
      <c r="F3" s="209">
        <v>11193</v>
      </c>
      <c r="G3" s="210">
        <v>7693</v>
      </c>
      <c r="H3" s="242"/>
    </row>
    <row r="4" spans="1:8" ht="12.75">
      <c r="A4" s="211" t="s">
        <v>8</v>
      </c>
      <c r="B4" s="206" t="s">
        <v>72</v>
      </c>
      <c r="C4" s="212">
        <v>8</v>
      </c>
      <c r="D4" s="212">
        <v>8</v>
      </c>
      <c r="E4" s="208">
        <f t="shared" si="0"/>
        <v>1</v>
      </c>
      <c r="F4" s="213">
        <v>8337</v>
      </c>
      <c r="G4" s="214">
        <v>8017</v>
      </c>
      <c r="H4" s="242"/>
    </row>
    <row r="5" spans="1:8" ht="12.75">
      <c r="A5" s="211" t="s">
        <v>9</v>
      </c>
      <c r="B5" s="206" t="s">
        <v>72</v>
      </c>
      <c r="C5" s="215">
        <v>11</v>
      </c>
      <c r="D5" s="216">
        <v>7</v>
      </c>
      <c r="E5" s="208">
        <f t="shared" si="0"/>
        <v>0.6363636363636364</v>
      </c>
      <c r="F5" s="217">
        <v>10381.21</v>
      </c>
      <c r="G5" s="218">
        <v>5480.14</v>
      </c>
      <c r="H5" s="243"/>
    </row>
    <row r="6" spans="1:8" ht="12.75">
      <c r="A6" s="211" t="s">
        <v>10</v>
      </c>
      <c r="B6" s="206" t="s">
        <v>72</v>
      </c>
      <c r="C6" s="216">
        <v>14</v>
      </c>
      <c r="D6" s="216">
        <v>10</v>
      </c>
      <c r="E6" s="208">
        <f t="shared" si="0"/>
        <v>0.7142857142857143</v>
      </c>
      <c r="F6" s="217">
        <v>16906.87</v>
      </c>
      <c r="G6" s="219">
        <v>10941.8</v>
      </c>
      <c r="H6" s="244"/>
    </row>
    <row r="7" spans="1:8" ht="12.75">
      <c r="A7" s="211" t="s">
        <v>11</v>
      </c>
      <c r="B7" s="206" t="s">
        <v>72</v>
      </c>
      <c r="C7" s="216">
        <v>8</v>
      </c>
      <c r="D7" s="216">
        <v>5</v>
      </c>
      <c r="E7" s="208">
        <f t="shared" si="0"/>
        <v>0.625</v>
      </c>
      <c r="F7" s="217">
        <v>9661.7</v>
      </c>
      <c r="G7" s="219">
        <v>5400</v>
      </c>
      <c r="H7" s="244"/>
    </row>
    <row r="8" spans="1:8" ht="12.75">
      <c r="A8" s="211" t="s">
        <v>12</v>
      </c>
      <c r="B8" s="206" t="s">
        <v>77</v>
      </c>
      <c r="C8" s="216">
        <v>21</v>
      </c>
      <c r="D8" s="216">
        <v>17</v>
      </c>
      <c r="E8" s="208">
        <f t="shared" si="0"/>
        <v>0.8095238095238095</v>
      </c>
      <c r="F8" s="217">
        <v>22545.31</v>
      </c>
      <c r="G8" s="219">
        <v>18089.41</v>
      </c>
      <c r="H8" s="244"/>
    </row>
    <row r="9" spans="1:8" ht="12.75">
      <c r="A9" s="211" t="s">
        <v>13</v>
      </c>
      <c r="B9" s="206" t="s">
        <v>77</v>
      </c>
      <c r="C9" s="216">
        <v>12</v>
      </c>
      <c r="D9" s="216">
        <v>8</v>
      </c>
      <c r="E9" s="208">
        <f t="shared" si="0"/>
        <v>0.6666666666666666</v>
      </c>
      <c r="F9" s="217">
        <v>15936.02</v>
      </c>
      <c r="G9" s="219">
        <v>11309</v>
      </c>
      <c r="H9" s="244"/>
    </row>
    <row r="10" spans="1:8" ht="13.5" thickBot="1">
      <c r="A10" s="211" t="s">
        <v>34</v>
      </c>
      <c r="B10" s="206" t="s">
        <v>77</v>
      </c>
      <c r="C10" s="216">
        <v>23</v>
      </c>
      <c r="D10" s="216">
        <v>19</v>
      </c>
      <c r="E10" s="208">
        <f t="shared" si="0"/>
        <v>0.8260869565217391</v>
      </c>
      <c r="F10" s="217">
        <v>28020.35</v>
      </c>
      <c r="G10" s="219">
        <v>23753.01</v>
      </c>
      <c r="H10" s="244"/>
    </row>
    <row r="11" spans="1:8" ht="13.5" thickBot="1">
      <c r="A11" s="220" t="s">
        <v>14</v>
      </c>
      <c r="B11" s="221"/>
      <c r="C11" s="221">
        <f>SUM(C3:C10)</f>
        <v>109</v>
      </c>
      <c r="D11" s="221">
        <f>SUM(D3:D10)</f>
        <v>82</v>
      </c>
      <c r="E11" s="222">
        <f>D11/C11</f>
        <v>0.7522935779816514</v>
      </c>
      <c r="F11" s="223">
        <f>SUM(F3:F10)</f>
        <v>122981.45999999999</v>
      </c>
      <c r="G11" s="67">
        <f>SUM(G3:G10)</f>
        <v>90683.36</v>
      </c>
      <c r="H11" s="245"/>
    </row>
    <row r="12" spans="1:11" ht="13.5" thickBot="1">
      <c r="A12" s="198"/>
      <c r="B12" s="198"/>
      <c r="C12" s="198"/>
      <c r="D12" s="198"/>
      <c r="E12" s="258"/>
      <c r="F12" s="198"/>
      <c r="G12" s="198"/>
      <c r="H12" s="246"/>
      <c r="K12" s="238"/>
    </row>
    <row r="13" spans="1:8" ht="13.5" thickBot="1">
      <c r="A13" s="198"/>
      <c r="B13" s="372" t="s">
        <v>78</v>
      </c>
      <c r="C13" s="373"/>
      <c r="D13" s="373"/>
      <c r="E13" s="373"/>
      <c r="F13" s="373"/>
      <c r="G13" s="374"/>
      <c r="H13" s="247"/>
    </row>
    <row r="14" spans="1:8" ht="13.5" thickBot="1">
      <c r="A14" s="198"/>
      <c r="B14" s="379" t="s">
        <v>15</v>
      </c>
      <c r="C14" s="380"/>
      <c r="D14" s="381"/>
      <c r="E14" s="203" t="s">
        <v>16</v>
      </c>
      <c r="F14" s="202" t="s">
        <v>17</v>
      </c>
      <c r="G14" s="224" t="s">
        <v>6</v>
      </c>
      <c r="H14" s="247"/>
    </row>
    <row r="15" spans="1:8" ht="13.5" thickTop="1">
      <c r="A15" s="198"/>
      <c r="B15" s="382" t="s">
        <v>18</v>
      </c>
      <c r="C15" s="383"/>
      <c r="D15" s="364"/>
      <c r="E15" s="225">
        <v>5</v>
      </c>
      <c r="F15" s="225">
        <v>3</v>
      </c>
      <c r="G15" s="68">
        <v>2900</v>
      </c>
      <c r="H15" s="248"/>
    </row>
    <row r="16" spans="1:8" ht="12.75">
      <c r="A16" s="198"/>
      <c r="B16" s="368" t="s">
        <v>19</v>
      </c>
      <c r="C16" s="369"/>
      <c r="D16" s="366"/>
      <c r="E16" s="226">
        <v>13</v>
      </c>
      <c r="F16" s="226">
        <v>9</v>
      </c>
      <c r="G16" s="69">
        <v>8076</v>
      </c>
      <c r="H16" s="249"/>
    </row>
    <row r="17" spans="2:8" ht="12.75">
      <c r="B17" s="368" t="s">
        <v>20</v>
      </c>
      <c r="C17" s="369"/>
      <c r="D17" s="366"/>
      <c r="E17" s="226">
        <v>11</v>
      </c>
      <c r="F17" s="226">
        <v>8</v>
      </c>
      <c r="G17" s="69">
        <v>8041</v>
      </c>
      <c r="H17" s="246"/>
    </row>
    <row r="18" spans="2:8" ht="12.75">
      <c r="B18" s="368" t="s">
        <v>21</v>
      </c>
      <c r="C18" s="369"/>
      <c r="D18" s="366"/>
      <c r="E18" s="226">
        <v>12</v>
      </c>
      <c r="F18" s="226">
        <v>7</v>
      </c>
      <c r="G18" s="69">
        <v>7987.19</v>
      </c>
      <c r="H18" s="247"/>
    </row>
    <row r="19" spans="2:8" ht="12.75">
      <c r="B19" s="368" t="s">
        <v>22</v>
      </c>
      <c r="C19" s="369"/>
      <c r="D19" s="366"/>
      <c r="E19" s="226">
        <v>27</v>
      </c>
      <c r="F19" s="226">
        <v>23</v>
      </c>
      <c r="G19" s="69">
        <v>24251.64</v>
      </c>
      <c r="H19" s="250"/>
    </row>
    <row r="20" spans="2:8" ht="12.75">
      <c r="B20" s="368" t="s">
        <v>23</v>
      </c>
      <c r="C20" s="369"/>
      <c r="D20" s="366"/>
      <c r="E20" s="226">
        <v>38</v>
      </c>
      <c r="F20" s="226">
        <v>30</v>
      </c>
      <c r="G20" s="69">
        <v>38102.53</v>
      </c>
      <c r="H20" s="248"/>
    </row>
    <row r="21" spans="2:8" ht="13.5" thickBot="1">
      <c r="B21" s="370" t="s">
        <v>24</v>
      </c>
      <c r="C21" s="371"/>
      <c r="D21" s="359"/>
      <c r="E21" s="227">
        <v>3</v>
      </c>
      <c r="F21" s="227">
        <v>2</v>
      </c>
      <c r="G21" s="228">
        <v>1325</v>
      </c>
      <c r="H21" s="251"/>
    </row>
    <row r="22" spans="2:8" ht="13.5" thickBot="1">
      <c r="B22" s="360" t="s">
        <v>25</v>
      </c>
      <c r="C22" s="361"/>
      <c r="D22" s="362"/>
      <c r="E22" s="221">
        <f>SUM(E15:E21)</f>
        <v>109</v>
      </c>
      <c r="F22" s="221">
        <f>SUM(F15:F21)</f>
        <v>82</v>
      </c>
      <c r="G22" s="67">
        <f>SUM(G15:G21)</f>
        <v>90683.36</v>
      </c>
      <c r="H22" s="251"/>
    </row>
    <row r="23" spans="2:8" ht="13.5" thickBot="1">
      <c r="B23" s="198"/>
      <c r="C23" s="198"/>
      <c r="D23" s="198"/>
      <c r="E23" s="198"/>
      <c r="F23" s="198"/>
      <c r="G23" s="198"/>
      <c r="H23" s="251"/>
    </row>
    <row r="24" spans="2:8" ht="13.5" thickBot="1">
      <c r="B24" s="372" t="s">
        <v>79</v>
      </c>
      <c r="C24" s="373"/>
      <c r="D24" s="373"/>
      <c r="E24" s="373"/>
      <c r="F24" s="373"/>
      <c r="G24" s="374"/>
      <c r="H24" s="251"/>
    </row>
    <row r="25" spans="2:8" ht="13.5" thickBot="1">
      <c r="B25" s="229" t="s">
        <v>26</v>
      </c>
      <c r="C25" s="203" t="s">
        <v>27</v>
      </c>
      <c r="D25" s="203"/>
      <c r="E25" s="203" t="s">
        <v>16</v>
      </c>
      <c r="F25" s="202" t="s">
        <v>17</v>
      </c>
      <c r="G25" s="204" t="s">
        <v>6</v>
      </c>
      <c r="H25" s="251"/>
    </row>
    <row r="26" spans="2:8" ht="13.5" thickTop="1">
      <c r="B26" s="230">
        <v>1</v>
      </c>
      <c r="C26" s="363" t="s">
        <v>41</v>
      </c>
      <c r="D26" s="364"/>
      <c r="E26" s="231">
        <v>0</v>
      </c>
      <c r="F26" s="232">
        <v>0</v>
      </c>
      <c r="G26" s="68">
        <v>0</v>
      </c>
      <c r="H26" s="251"/>
    </row>
    <row r="27" spans="2:8" ht="12.75">
      <c r="B27" s="233">
        <v>2</v>
      </c>
      <c r="C27" s="365" t="s">
        <v>42</v>
      </c>
      <c r="D27" s="366"/>
      <c r="E27" s="226">
        <v>18</v>
      </c>
      <c r="F27" s="234">
        <v>15</v>
      </c>
      <c r="G27" s="69">
        <v>25492.48</v>
      </c>
      <c r="H27" s="245"/>
    </row>
    <row r="28" spans="2:7" ht="12.75">
      <c r="B28" s="233">
        <v>3</v>
      </c>
      <c r="C28" s="367" t="s">
        <v>29</v>
      </c>
      <c r="D28" s="366"/>
      <c r="E28" s="226">
        <v>0</v>
      </c>
      <c r="F28" s="234">
        <v>0</v>
      </c>
      <c r="G28" s="69">
        <v>0</v>
      </c>
    </row>
    <row r="29" spans="2:8" ht="12.75">
      <c r="B29" s="233">
        <v>4</v>
      </c>
      <c r="C29" s="365" t="s">
        <v>31</v>
      </c>
      <c r="D29" s="366"/>
      <c r="E29" s="226">
        <v>9</v>
      </c>
      <c r="F29" s="234">
        <v>7</v>
      </c>
      <c r="G29" s="69">
        <v>12739</v>
      </c>
      <c r="H29" s="198"/>
    </row>
    <row r="30" spans="2:8" ht="12.75">
      <c r="B30" s="233">
        <v>5</v>
      </c>
      <c r="C30" s="367" t="s">
        <v>32</v>
      </c>
      <c r="D30" s="366"/>
      <c r="E30" s="226">
        <v>2</v>
      </c>
      <c r="F30" s="234">
        <v>1</v>
      </c>
      <c r="G30" s="69">
        <v>2000</v>
      </c>
      <c r="H30" s="238"/>
    </row>
    <row r="31" spans="2:7" ht="12.75">
      <c r="B31" s="233">
        <v>6</v>
      </c>
      <c r="C31" s="365" t="s">
        <v>43</v>
      </c>
      <c r="D31" s="366"/>
      <c r="E31" s="226">
        <v>26</v>
      </c>
      <c r="F31" s="234">
        <v>21</v>
      </c>
      <c r="G31" s="69">
        <v>20140</v>
      </c>
    </row>
    <row r="32" spans="2:7" ht="13.5" thickBot="1">
      <c r="B32" s="235">
        <v>7</v>
      </c>
      <c r="C32" s="358" t="s">
        <v>44</v>
      </c>
      <c r="D32" s="359"/>
      <c r="E32" s="236">
        <v>54</v>
      </c>
      <c r="F32" s="237">
        <v>38</v>
      </c>
      <c r="G32" s="70">
        <v>30311.88</v>
      </c>
    </row>
    <row r="33" spans="2:7" ht="13.5" thickBot="1">
      <c r="B33" s="360" t="s">
        <v>25</v>
      </c>
      <c r="C33" s="361"/>
      <c r="D33" s="362"/>
      <c r="E33" s="221">
        <f>SUM(E26:E32)</f>
        <v>109</v>
      </c>
      <c r="F33" s="221">
        <f>SUM(F26:F32)</f>
        <v>82</v>
      </c>
      <c r="G33" s="67">
        <f>SUM(G26:G32)</f>
        <v>90683.36</v>
      </c>
    </row>
    <row r="35" spans="2:7" ht="12.75">
      <c r="B35" s="198"/>
      <c r="C35" s="198"/>
      <c r="D35" s="198"/>
      <c r="E35" s="198"/>
      <c r="F35" s="198"/>
      <c r="G35" s="198"/>
    </row>
    <row r="36" ht="12.75">
      <c r="G36" s="238"/>
    </row>
  </sheetData>
  <sheetProtection/>
  <mergeCells count="20">
    <mergeCell ref="A1:G1"/>
    <mergeCell ref="B13:G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G24"/>
    <mergeCell ref="C32:D32"/>
    <mergeCell ref="B33:D33"/>
    <mergeCell ref="C26:D26"/>
    <mergeCell ref="C27:D27"/>
    <mergeCell ref="C28:D28"/>
    <mergeCell ref="C29:D29"/>
    <mergeCell ref="C30:D30"/>
    <mergeCell ref="C31:D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1.57421875" style="0" bestFit="1" customWidth="1"/>
    <col min="2" max="2" width="8.7109375" style="0" customWidth="1"/>
    <col min="3" max="3" width="14.7109375" style="0" customWidth="1"/>
    <col min="4" max="4" width="18.7109375" style="0" customWidth="1"/>
    <col min="5" max="5" width="12.7109375" style="0" customWidth="1"/>
    <col min="6" max="6" width="17.8515625" style="0" bestFit="1" customWidth="1"/>
    <col min="7" max="8" width="16.7109375" style="0" customWidth="1"/>
    <col min="9" max="9" width="10.28125" style="0" bestFit="1" customWidth="1"/>
  </cols>
  <sheetData>
    <row r="1" spans="1:8" ht="32.25" customHeight="1" thickBot="1">
      <c r="A1" s="375" t="s">
        <v>81</v>
      </c>
      <c r="B1" s="376"/>
      <c r="C1" s="377"/>
      <c r="D1" s="377"/>
      <c r="E1" s="377"/>
      <c r="F1" s="377"/>
      <c r="G1" s="378"/>
      <c r="H1" s="240"/>
    </row>
    <row r="2" spans="1:8" ht="13.5" thickBot="1">
      <c r="A2" s="199" t="s">
        <v>0</v>
      </c>
      <c r="B2" s="200" t="s">
        <v>1</v>
      </c>
      <c r="C2" s="201" t="s">
        <v>2</v>
      </c>
      <c r="D2" s="202" t="s">
        <v>3</v>
      </c>
      <c r="E2" s="203" t="s">
        <v>4</v>
      </c>
      <c r="F2" s="203" t="s">
        <v>5</v>
      </c>
      <c r="G2" s="204" t="s">
        <v>6</v>
      </c>
      <c r="H2" s="241"/>
    </row>
    <row r="3" spans="1:8" ht="13.5" thickTop="1">
      <c r="A3" s="205" t="s">
        <v>7</v>
      </c>
      <c r="B3" s="206" t="s">
        <v>77</v>
      </c>
      <c r="C3" s="207">
        <v>11</v>
      </c>
      <c r="D3" s="207">
        <v>8</v>
      </c>
      <c r="E3" s="208">
        <f aca="true" t="shared" si="0" ref="E3:E10">D3/C3</f>
        <v>0.7272727272727273</v>
      </c>
      <c r="F3" s="209">
        <v>12706</v>
      </c>
      <c r="G3" s="210">
        <v>8121</v>
      </c>
      <c r="H3" s="242"/>
    </row>
    <row r="4" spans="1:8" ht="12.75">
      <c r="A4" s="211" t="s">
        <v>8</v>
      </c>
      <c r="B4" s="206" t="s">
        <v>77</v>
      </c>
      <c r="C4" s="212">
        <v>8</v>
      </c>
      <c r="D4" s="212">
        <v>5</v>
      </c>
      <c r="E4" s="208">
        <f t="shared" si="0"/>
        <v>0.625</v>
      </c>
      <c r="F4" s="384">
        <v>7118.42</v>
      </c>
      <c r="G4" s="214">
        <v>3958</v>
      </c>
      <c r="H4" s="242"/>
    </row>
    <row r="5" spans="1:8" ht="12.75">
      <c r="A5" s="211" t="s">
        <v>9</v>
      </c>
      <c r="B5" s="206" t="s">
        <v>77</v>
      </c>
      <c r="C5" s="215">
        <v>13</v>
      </c>
      <c r="D5" s="216">
        <v>9</v>
      </c>
      <c r="E5" s="208">
        <f t="shared" si="0"/>
        <v>0.6923076923076923</v>
      </c>
      <c r="F5" s="217">
        <v>11873</v>
      </c>
      <c r="G5" s="218">
        <v>8048</v>
      </c>
      <c r="H5" s="243"/>
    </row>
    <row r="6" spans="1:8" ht="12.75">
      <c r="A6" s="211" t="s">
        <v>10</v>
      </c>
      <c r="B6" s="206" t="s">
        <v>77</v>
      </c>
      <c r="C6" s="216">
        <v>9</v>
      </c>
      <c r="D6" s="216">
        <v>7</v>
      </c>
      <c r="E6" s="208">
        <f t="shared" si="0"/>
        <v>0.7777777777777778</v>
      </c>
      <c r="F6" s="217">
        <v>10141.5</v>
      </c>
      <c r="G6" s="219">
        <v>8142</v>
      </c>
      <c r="H6" s="244"/>
    </row>
    <row r="7" spans="1:8" ht="12.75">
      <c r="A7" s="211" t="s">
        <v>11</v>
      </c>
      <c r="B7" s="206" t="s">
        <v>77</v>
      </c>
      <c r="C7" s="216">
        <v>7</v>
      </c>
      <c r="D7" s="216">
        <v>6</v>
      </c>
      <c r="E7" s="208">
        <f t="shared" si="0"/>
        <v>0.8571428571428571</v>
      </c>
      <c r="F7" s="217">
        <v>8297</v>
      </c>
      <c r="G7" s="219">
        <v>6297</v>
      </c>
      <c r="H7" s="244"/>
    </row>
    <row r="8" spans="1:8" ht="12.75">
      <c r="A8" s="211" t="s">
        <v>12</v>
      </c>
      <c r="B8" s="206" t="s">
        <v>82</v>
      </c>
      <c r="C8" s="216">
        <v>21</v>
      </c>
      <c r="D8" s="216">
        <v>13</v>
      </c>
      <c r="E8" s="208">
        <f t="shared" si="0"/>
        <v>0.6190476190476191</v>
      </c>
      <c r="F8" s="217">
        <v>22651</v>
      </c>
      <c r="G8" s="219">
        <v>14138</v>
      </c>
      <c r="H8" s="244"/>
    </row>
    <row r="9" spans="1:8" ht="12.75">
      <c r="A9" s="211" t="s">
        <v>13</v>
      </c>
      <c r="B9" s="206" t="s">
        <v>82</v>
      </c>
      <c r="C9" s="216">
        <v>15</v>
      </c>
      <c r="D9" s="216">
        <v>10</v>
      </c>
      <c r="E9" s="208">
        <f t="shared" si="0"/>
        <v>0.6666666666666666</v>
      </c>
      <c r="F9" s="217">
        <v>13579</v>
      </c>
      <c r="G9" s="219">
        <v>10075</v>
      </c>
      <c r="H9" s="244"/>
    </row>
    <row r="10" spans="1:8" ht="13.5" thickBot="1">
      <c r="A10" s="211" t="s">
        <v>34</v>
      </c>
      <c r="B10" s="206" t="s">
        <v>82</v>
      </c>
      <c r="C10" s="216">
        <v>17</v>
      </c>
      <c r="D10" s="216">
        <v>15</v>
      </c>
      <c r="E10" s="208">
        <f t="shared" si="0"/>
        <v>0.8823529411764706</v>
      </c>
      <c r="F10" s="217">
        <v>18041</v>
      </c>
      <c r="G10" s="219">
        <v>15345</v>
      </c>
      <c r="H10" s="244"/>
    </row>
    <row r="11" spans="1:8" ht="13.5" thickBot="1">
      <c r="A11" s="220" t="s">
        <v>14</v>
      </c>
      <c r="B11" s="221"/>
      <c r="C11" s="221">
        <f>SUM(C3:C10)</f>
        <v>101</v>
      </c>
      <c r="D11" s="221">
        <f>SUM(D3:D10)</f>
        <v>73</v>
      </c>
      <c r="E11" s="222"/>
      <c r="F11" s="223">
        <f>SUM(F3:F10)</f>
        <v>104406.92</v>
      </c>
      <c r="G11" s="67">
        <f>SUM(G3:G10)</f>
        <v>74124</v>
      </c>
      <c r="H11" s="245"/>
    </row>
    <row r="12" spans="1:8" ht="13.5" thickBot="1">
      <c r="A12" s="198"/>
      <c r="B12" s="198"/>
      <c r="C12" s="198"/>
      <c r="D12" s="198"/>
      <c r="E12" s="258"/>
      <c r="F12" s="198"/>
      <c r="G12" s="198"/>
      <c r="H12" s="246"/>
    </row>
    <row r="13" spans="1:8" ht="13.5" thickBot="1">
      <c r="A13" s="198"/>
      <c r="B13" s="372" t="s">
        <v>83</v>
      </c>
      <c r="C13" s="373"/>
      <c r="D13" s="373"/>
      <c r="E13" s="373"/>
      <c r="F13" s="373"/>
      <c r="G13" s="374"/>
      <c r="H13" s="247"/>
    </row>
    <row r="14" spans="1:8" ht="13.5" thickBot="1">
      <c r="A14" s="198"/>
      <c r="B14" s="379" t="s">
        <v>15</v>
      </c>
      <c r="C14" s="380"/>
      <c r="D14" s="381"/>
      <c r="E14" s="203" t="s">
        <v>16</v>
      </c>
      <c r="F14" s="202" t="s">
        <v>17</v>
      </c>
      <c r="G14" s="224" t="s">
        <v>6</v>
      </c>
      <c r="H14" s="247"/>
    </row>
    <row r="15" spans="1:8" ht="13.5" thickTop="1">
      <c r="A15" s="198"/>
      <c r="B15" s="382" t="s">
        <v>18</v>
      </c>
      <c r="C15" s="383"/>
      <c r="D15" s="364"/>
      <c r="E15" s="225">
        <f>2+1+1</f>
        <v>4</v>
      </c>
      <c r="F15" s="225">
        <v>3</v>
      </c>
      <c r="G15" s="68">
        <f>2000+1000</f>
        <v>3000</v>
      </c>
      <c r="H15" s="248"/>
    </row>
    <row r="16" spans="1:8" ht="12.75">
      <c r="A16" s="198"/>
      <c r="B16" s="385" t="s">
        <v>84</v>
      </c>
      <c r="C16" s="369"/>
      <c r="D16" s="366"/>
      <c r="E16" s="226">
        <f>7+7+1</f>
        <v>15</v>
      </c>
      <c r="F16" s="226">
        <v>9</v>
      </c>
      <c r="G16" s="69">
        <f>1882+525+1375+3000+1000</f>
        <v>7782</v>
      </c>
      <c r="H16" s="249"/>
    </row>
    <row r="17" spans="2:9" ht="12.75">
      <c r="B17" s="368" t="s">
        <v>20</v>
      </c>
      <c r="C17" s="369"/>
      <c r="D17" s="366"/>
      <c r="E17" s="226">
        <f>4+4+2</f>
        <v>10</v>
      </c>
      <c r="F17" s="226">
        <f>2+3+2</f>
        <v>7</v>
      </c>
      <c r="G17" s="69">
        <f>750+1939+1919+876+1000+1932</f>
        <v>8416</v>
      </c>
      <c r="H17" s="246"/>
      <c r="I17" s="386"/>
    </row>
    <row r="18" spans="2:8" ht="12.75">
      <c r="B18" s="368" t="s">
        <v>21</v>
      </c>
      <c r="C18" s="369"/>
      <c r="D18" s="366"/>
      <c r="E18" s="226">
        <f>4+5+2</f>
        <v>11</v>
      </c>
      <c r="F18" s="226">
        <v>11</v>
      </c>
      <c r="G18" s="69">
        <f>3062+4408+1489</f>
        <v>8959</v>
      </c>
      <c r="H18" s="247"/>
    </row>
    <row r="19" spans="2:8" ht="12.75">
      <c r="B19" s="368" t="s">
        <v>22</v>
      </c>
      <c r="C19" s="369"/>
      <c r="D19" s="366"/>
      <c r="E19" s="226">
        <f>16+3+3+4</f>
        <v>26</v>
      </c>
      <c r="F19" s="226">
        <f>11+1+2+4</f>
        <v>18</v>
      </c>
      <c r="G19" s="69">
        <f>3932+3598+1414+983+2730+2000+3703+808</f>
        <v>19168</v>
      </c>
      <c r="H19" s="250"/>
    </row>
    <row r="20" spans="2:8" ht="12.75">
      <c r="B20" s="368" t="s">
        <v>23</v>
      </c>
      <c r="C20" s="369"/>
      <c r="D20" s="366"/>
      <c r="E20" s="226">
        <f>14+3+4+10</f>
        <v>31</v>
      </c>
      <c r="F20" s="226">
        <f>11+3+2+8</f>
        <v>24</v>
      </c>
      <c r="G20" s="69">
        <f>3515+863+6728+2000+4000+1791+7902</f>
        <v>26799</v>
      </c>
      <c r="H20" s="248"/>
    </row>
    <row r="21" spans="2:8" ht="13.5" thickBot="1">
      <c r="B21" s="370" t="s">
        <v>24</v>
      </c>
      <c r="C21" s="371"/>
      <c r="D21" s="359"/>
      <c r="E21" s="227">
        <v>1</v>
      </c>
      <c r="F21" s="227">
        <v>0</v>
      </c>
      <c r="G21" s="228">
        <v>0</v>
      </c>
      <c r="H21" s="387"/>
    </row>
    <row r="22" spans="2:8" ht="13.5" thickBot="1">
      <c r="B22" s="360" t="s">
        <v>25</v>
      </c>
      <c r="C22" s="361"/>
      <c r="D22" s="362"/>
      <c r="E22" s="221">
        <f>SUM(E15:E21)</f>
        <v>98</v>
      </c>
      <c r="F22" s="221">
        <f>SUM(F15:F21)</f>
        <v>72</v>
      </c>
      <c r="G22" s="67">
        <f>SUM(G15:G21)</f>
        <v>74124</v>
      </c>
      <c r="H22" s="251"/>
    </row>
    <row r="23" spans="2:8" ht="13.5" thickBot="1">
      <c r="B23" s="198"/>
      <c r="C23" s="198"/>
      <c r="D23" s="198"/>
      <c r="E23" s="198"/>
      <c r="F23" s="198"/>
      <c r="G23" s="198"/>
      <c r="H23" s="251"/>
    </row>
    <row r="24" spans="2:8" ht="13.5" thickBot="1">
      <c r="B24" s="372" t="s">
        <v>85</v>
      </c>
      <c r="C24" s="373"/>
      <c r="D24" s="373"/>
      <c r="E24" s="373"/>
      <c r="F24" s="373"/>
      <c r="G24" s="374"/>
      <c r="H24" s="251"/>
    </row>
    <row r="25" spans="2:8" ht="13.5" thickBot="1">
      <c r="B25" s="229" t="s">
        <v>26</v>
      </c>
      <c r="C25" s="203" t="s">
        <v>27</v>
      </c>
      <c r="D25" s="203"/>
      <c r="E25" s="203" t="s">
        <v>16</v>
      </c>
      <c r="F25" s="202" t="s">
        <v>17</v>
      </c>
      <c r="G25" s="204" t="s">
        <v>6</v>
      </c>
      <c r="H25" s="251"/>
    </row>
    <row r="26" spans="2:8" ht="13.5" thickTop="1">
      <c r="B26" s="230">
        <v>1</v>
      </c>
      <c r="C26" s="363" t="s">
        <v>41</v>
      </c>
      <c r="D26" s="364"/>
      <c r="E26" s="231">
        <v>0</v>
      </c>
      <c r="F26" s="232">
        <v>0</v>
      </c>
      <c r="G26" s="68">
        <v>0</v>
      </c>
      <c r="H26" s="251"/>
    </row>
    <row r="27" spans="2:8" ht="12.75">
      <c r="B27" s="233">
        <v>2</v>
      </c>
      <c r="C27" s="365" t="s">
        <v>42</v>
      </c>
      <c r="D27" s="366"/>
      <c r="E27" s="226">
        <f>11+3+1+3</f>
        <v>18</v>
      </c>
      <c r="F27" s="234">
        <v>13</v>
      </c>
      <c r="G27" s="69">
        <f>1980+2000+4800+6339+3730+1919+3998-2000</f>
        <v>22766</v>
      </c>
      <c r="H27" s="245"/>
    </row>
    <row r="28" spans="2:7" ht="12.75">
      <c r="B28" s="233">
        <v>3</v>
      </c>
      <c r="C28" s="388" t="s">
        <v>86</v>
      </c>
      <c r="D28" s="366"/>
      <c r="E28" s="226">
        <v>1</v>
      </c>
      <c r="F28" s="234">
        <v>0</v>
      </c>
      <c r="G28" s="69">
        <v>0</v>
      </c>
    </row>
    <row r="29" spans="2:8" ht="12.75">
      <c r="B29" s="233">
        <v>4</v>
      </c>
      <c r="C29" s="365" t="s">
        <v>31</v>
      </c>
      <c r="D29" s="366"/>
      <c r="E29" s="226">
        <v>0</v>
      </c>
      <c r="F29" s="234">
        <v>0</v>
      </c>
      <c r="G29" s="69">
        <v>0</v>
      </c>
      <c r="H29" s="198"/>
    </row>
    <row r="30" spans="2:8" ht="12.75">
      <c r="B30" s="233">
        <v>5</v>
      </c>
      <c r="C30" s="367" t="s">
        <v>32</v>
      </c>
      <c r="D30" s="366"/>
      <c r="E30" s="226">
        <v>1</v>
      </c>
      <c r="F30" s="234">
        <v>0</v>
      </c>
      <c r="G30" s="69">
        <v>0</v>
      </c>
      <c r="H30" s="62"/>
    </row>
    <row r="31" spans="2:7" ht="12.75">
      <c r="B31" s="233">
        <v>6</v>
      </c>
      <c r="C31" s="365" t="s">
        <v>43</v>
      </c>
      <c r="D31" s="366"/>
      <c r="E31" s="226">
        <f>11+3+4+4</f>
        <v>22</v>
      </c>
      <c r="F31" s="234">
        <f>8+2+3+4</f>
        <v>17</v>
      </c>
      <c r="G31" s="69">
        <f>4814+1863+2000+3000+3818</f>
        <v>15495</v>
      </c>
    </row>
    <row r="32" spans="2:7" ht="13.5" thickBot="1">
      <c r="B32" s="235">
        <v>7</v>
      </c>
      <c r="C32" s="358" t="s">
        <v>44</v>
      </c>
      <c r="D32" s="359"/>
      <c r="E32" s="236">
        <f>8+9+4+3+15+10+10</f>
        <v>59</v>
      </c>
      <c r="F32" s="237">
        <f>6+6+4+3+9+6+9</f>
        <v>43</v>
      </c>
      <c r="G32" s="70">
        <f>5285+4185+3342+1958+8408+5156+7529</f>
        <v>35863</v>
      </c>
    </row>
    <row r="33" spans="2:7" ht="13.5" thickBot="1">
      <c r="B33" s="360" t="s">
        <v>25</v>
      </c>
      <c r="C33" s="361"/>
      <c r="D33" s="362"/>
      <c r="E33" s="221">
        <f>SUM(E26:E32)</f>
        <v>101</v>
      </c>
      <c r="F33" s="221">
        <f>SUM(F26:F32)</f>
        <v>73</v>
      </c>
      <c r="G33" s="67">
        <f>SUM(G26:G32)</f>
        <v>74124</v>
      </c>
    </row>
    <row r="35" spans="2:7" ht="12.75">
      <c r="B35" s="198"/>
      <c r="C35" s="198"/>
      <c r="D35" s="198"/>
      <c r="E35" s="198"/>
      <c r="F35" s="198"/>
      <c r="G35" s="198"/>
    </row>
    <row r="36" ht="12.75">
      <c r="G36" s="62"/>
    </row>
  </sheetData>
  <sheetProtection/>
  <mergeCells count="20">
    <mergeCell ref="C32:D32"/>
    <mergeCell ref="B33:D33"/>
    <mergeCell ref="C26:D26"/>
    <mergeCell ref="C27:D27"/>
    <mergeCell ref="C28:D28"/>
    <mergeCell ref="C29:D29"/>
    <mergeCell ref="C30:D30"/>
    <mergeCell ref="C31:D31"/>
    <mergeCell ref="B18:D18"/>
    <mergeCell ref="B19:D19"/>
    <mergeCell ref="B20:D20"/>
    <mergeCell ref="B21:D21"/>
    <mergeCell ref="B22:D22"/>
    <mergeCell ref="B24:G24"/>
    <mergeCell ref="A1:G1"/>
    <mergeCell ref="B13:G13"/>
    <mergeCell ref="B14:D14"/>
    <mergeCell ref="B15:D15"/>
    <mergeCell ref="B16:D16"/>
    <mergeCell ref="B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micheles</dc:creator>
  <cp:keywords/>
  <dc:description/>
  <cp:lastModifiedBy>Ms. Bethany Jackson</cp:lastModifiedBy>
  <cp:lastPrinted>2010-07-16T15:40:34Z</cp:lastPrinted>
  <dcterms:created xsi:type="dcterms:W3CDTF">2008-04-18T19:13:38Z</dcterms:created>
  <dcterms:modified xsi:type="dcterms:W3CDTF">2018-06-01T14:30:46Z</dcterms:modified>
  <cp:category/>
  <cp:version/>
  <cp:contentType/>
  <cp:contentStatus/>
</cp:coreProperties>
</file>